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7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6"/>
  </bookViews>
  <sheets>
    <sheet name="ОПЕКА 2028" sheetId="1" state="visible" r:id="rId1"/>
    <sheet name="Выплата приемной семье" sheetId="2" state="visible" r:id="rId2"/>
    <sheet name="Вознаграждение  " sheetId="3" state="visible" r:id="rId3"/>
    <sheet name="Выплата семьям опекунов" sheetId="4" state="visible" r:id="rId4"/>
    <sheet name="Поддержка детей-сирот " sheetId="5" state="visible" r:id="rId5"/>
    <sheet name="Проезд один раз в год" sheetId="6" state="visible" r:id="rId6"/>
    <sheet name="Отдел опеки и попечительства" sheetId="7" state="visible" r:id="rId7"/>
  </sheets>
  <definedNames>
    <definedName name="_xlnm.Print_Area" localSheetId="0">'ОПЕКА 2028'!$A$1:$I$61</definedName>
    <definedName name="_xlnm.Print_Area" localSheetId="1">'Выплата приемной семье'!$A$1:$R$61</definedName>
    <definedName name="Print_Titles" localSheetId="2" hidden="0">'Вознаграждение  '!$A:$B</definedName>
    <definedName name="_xlnm.Print_Area" localSheetId="2">'Вознаграждение  '!$A$1:$K$57</definedName>
    <definedName name="_xlnm.Print_Area" localSheetId="3">'Выплата семьям опекунов'!$A$1:$R$59</definedName>
    <definedName name="_xlnm.Print_Area" localSheetId="4">'Поддержка детей-сирот '!$A$1:$V$59</definedName>
    <definedName name="_xlnm.Print_Area" localSheetId="5">'Проезд один раз в год'!$A$1:$I$59</definedName>
    <definedName name="_xlnm.Print_Area" localSheetId="6">'Отдел опеки и попечительства'!$A$1:$E$53</definedName>
  </definedNames>
  <calcPr/>
</workbook>
</file>

<file path=xl/sharedStrings.xml><?xml version="1.0" encoding="utf-8"?>
<sst xmlns="http://schemas.openxmlformats.org/spreadsheetml/2006/main" count="159" uniqueCount="159">
  <si>
    <t xml:space="preserve">Расчет межбюджетных трансфертов, предоставляемых местным бюджетам из областного бюджета Новосибирской области в соотвествии с утвержденной методикой</t>
  </si>
  <si>
    <t xml:space="preserve">на 2028 год</t>
  </si>
  <si>
    <r>
      <t xml:space="preserve">Наименование главного распорядителя бюджетных средств </t>
    </r>
    <r>
      <rPr>
        <u val="single"/>
        <sz val="11"/>
        <rFont val="Times New Roman"/>
      </rPr>
      <t xml:space="preserve">Министерство труда и социального развития Новосибирской области</t>
    </r>
    <r>
      <rPr>
        <sz val="11"/>
        <rFont val="Times New Roman"/>
      </rPr>
      <t xml:space="preserve">
       </t>
    </r>
  </si>
  <si>
    <r>
      <t xml:space="preserve">Тип бюджетного обязательства  </t>
    </r>
    <r>
      <rPr>
        <sz val="11"/>
        <rFont val="Times New Roman"/>
      </rPr>
      <t xml:space="preserve"> </t>
    </r>
    <r>
      <rPr>
        <u val="single"/>
        <sz val="11"/>
        <rFont val="Times New Roman"/>
      </rPr>
      <t xml:space="preserve">действующее </t>
    </r>
  </si>
  <si>
    <r>
      <rPr>
        <sz val="11"/>
        <color theme="1"/>
        <rFont val="Times New Roman"/>
      </rPr>
      <t xml:space="preserve">Наименование межбюджетного трансферта  </t>
    </r>
    <r>
      <rPr>
        <u val="single"/>
        <sz val="11"/>
        <rFont val="Times New Roman"/>
      </rPr>
      <t xml:space="preserve"> с</t>
    </r>
    <r>
      <rPr>
        <u val="single"/>
        <sz val="11"/>
        <rFont val="Times New Roman"/>
      </rPr>
      <t xml:space="preserve">убвенции на организацию и осуществление деятельности по опеке и попечительству, социальной поддержке детей-сирот и детей, оставшихся без попечения родителей</t>
    </r>
  </si>
  <si>
    <r>
      <t xml:space="preserve">Реквизиты НПА, утверждающего методику расчета  </t>
    </r>
    <r>
      <rPr>
        <u val="single"/>
        <sz val="11"/>
        <rFont val="Times New Roman"/>
      </rPr>
      <t xml:space="preserve">Закон Новосибирской области от 10.12.2013 № 411-ОЗ </t>
    </r>
  </si>
  <si>
    <r>
      <t xml:space="preserve">Коды бюджетной классифкации по трансферту  </t>
    </r>
    <r>
      <rPr>
        <u val="single"/>
        <sz val="11"/>
        <rFont val="Times New Roman"/>
      </rPr>
      <t xml:space="preserve">023   1004   28.3.02.70289   530  </t>
    </r>
  </si>
  <si>
    <t xml:space="preserve">Расчетная таблица по межбюджетным трансфертам: расчетные поля в зависимости от методики</t>
  </si>
  <si>
    <t xml:space="preserve">Наименование муниципального образования</t>
  </si>
  <si>
    <t xml:space="preserve">Выплата приемной семье на содержание подопечных детей</t>
  </si>
  <si>
    <t xml:space="preserve">Выплата вознаграждения приемным родителям</t>
  </si>
  <si>
    <t xml:space="preserve">Выплата семьям опекунов на содержание подопечных детей</t>
  </si>
  <si>
    <t xml:space="preserve">Социальная поддержка детей-сирот и детей, оставшихся без попечения родителей</t>
  </si>
  <si>
    <t xml:space="preserve">Проезд один раз в год к месту жительства и обратно к месту учебы</t>
  </si>
  <si>
    <t xml:space="preserve">Организация и осуществление деятельности по опеки и попечительству</t>
  </si>
  <si>
    <t xml:space="preserve">Сумма, тыс. рублей</t>
  </si>
  <si>
    <t>8=ст.2+ст.3+ст.4+ст.5+ст.6+ст.7</t>
  </si>
  <si>
    <t xml:space="preserve">Баганский район</t>
  </si>
  <si>
    <t xml:space="preserve">Барабинский район</t>
  </si>
  <si>
    <t xml:space="preserve">Болотнинский район</t>
  </si>
  <si>
    <t xml:space="preserve">Венгеровский округ </t>
  </si>
  <si>
    <t xml:space="preserve">Доволенский округ</t>
  </si>
  <si>
    <t xml:space="preserve">Здвинский район</t>
  </si>
  <si>
    <t xml:space="preserve">Искитимский район</t>
  </si>
  <si>
    <t xml:space="preserve">Карасукский округ</t>
  </si>
  <si>
    <t xml:space="preserve">Каргатский район</t>
  </si>
  <si>
    <t xml:space="preserve">Колыванский район</t>
  </si>
  <si>
    <t xml:space="preserve">Коченевский район</t>
  </si>
  <si>
    <t xml:space="preserve">Кочковский район</t>
  </si>
  <si>
    <t xml:space="preserve">Краснозерский район</t>
  </si>
  <si>
    <t xml:space="preserve">Куйбышевский район</t>
  </si>
  <si>
    <t xml:space="preserve">Купинский район</t>
  </si>
  <si>
    <t xml:space="preserve">Кыштовский район</t>
  </si>
  <si>
    <t xml:space="preserve">Маслянинский округ</t>
  </si>
  <si>
    <t xml:space="preserve">Мошковский район</t>
  </si>
  <si>
    <t xml:space="preserve">Новосибирский район</t>
  </si>
  <si>
    <t xml:space="preserve">Ордынский район</t>
  </si>
  <si>
    <t xml:space="preserve">Северный округ</t>
  </si>
  <si>
    <t xml:space="preserve">Сузунский округ</t>
  </si>
  <si>
    <t xml:space="preserve">Татарский округ</t>
  </si>
  <si>
    <t xml:space="preserve">Тогучинский район</t>
  </si>
  <si>
    <t xml:space="preserve">Убинский округ</t>
  </si>
  <si>
    <t xml:space="preserve">Усть-Тарский район</t>
  </si>
  <si>
    <t xml:space="preserve">Чановский округ</t>
  </si>
  <si>
    <t xml:space="preserve">Черепановский район</t>
  </si>
  <si>
    <t xml:space="preserve">Чистоозерный район</t>
  </si>
  <si>
    <t xml:space="preserve">Чулымский район</t>
  </si>
  <si>
    <t xml:space="preserve">г. Бердск</t>
  </si>
  <si>
    <t xml:space="preserve">г. Искитим</t>
  </si>
  <si>
    <t>р.п.Кольцово</t>
  </si>
  <si>
    <t xml:space="preserve">г. Обь</t>
  </si>
  <si>
    <t xml:space="preserve">всего по области  </t>
  </si>
  <si>
    <t xml:space="preserve">г. Новосибирск</t>
  </si>
  <si>
    <t>Итого</t>
  </si>
  <si>
    <t xml:space="preserve">Первый заместитель министра</t>
  </si>
  <si>
    <t xml:space="preserve">Е.М. Москалева</t>
  </si>
  <si>
    <t>(подпись)</t>
  </si>
  <si>
    <t xml:space="preserve">2028 год</t>
  </si>
  <si>
    <r>
      <t xml:space="preserve">Наименование главного распорядителя бюджетных средств </t>
    </r>
    <r>
      <rPr>
        <u val="single"/>
        <sz val="11"/>
        <rFont val="Times New Roman"/>
      </rPr>
      <t xml:space="preserve">Министерство труда и социального развития Новосибирской области</t>
    </r>
    <r>
      <rPr>
        <sz val="11"/>
        <rFont val="Times New Roman"/>
      </rPr>
      <t xml:space="preserve">
</t>
    </r>
  </si>
  <si>
    <r>
      <t xml:space="preserve">Тип бюджетного обязательства  </t>
    </r>
    <r>
      <rPr>
        <u val="single"/>
        <sz val="11"/>
        <rFont val="Times New Roman"/>
      </rPr>
      <t xml:space="preserve"> действующее </t>
    </r>
  </si>
  <si>
    <r>
      <t xml:space="preserve">Наименование межбюджетного трансферта   </t>
    </r>
    <r>
      <rPr>
        <u val="single"/>
        <sz val="11"/>
        <rFont val="Times New Roman"/>
      </rPr>
      <t xml:space="preserve">Субвенция на организацию и осуществление деятельности по опеке и попечительству, социальной поддержке детей-сирот и детей, оставшихся без попечения родителей, в части выплаты приемной семье на содержание подопечных детей</t>
    </r>
  </si>
  <si>
    <t xml:space="preserve">Коды бюджетной классифкации по трансферту  023   1004   28.3.02.70289   530  </t>
  </si>
  <si>
    <t xml:space="preserve">Общая сумма норматива (руб.)</t>
  </si>
  <si>
    <t>В</t>
  </si>
  <si>
    <t>Д</t>
  </si>
  <si>
    <t xml:space="preserve">Расчет норматива</t>
  </si>
  <si>
    <t xml:space="preserve">1-я группа</t>
  </si>
  <si>
    <t>П</t>
  </si>
  <si>
    <t xml:space="preserve">К %</t>
  </si>
  <si>
    <t>Т</t>
  </si>
  <si>
    <t xml:space="preserve">размер на ребенка в возрасте до 6 лет</t>
  </si>
  <si>
    <t xml:space="preserve">выпускники, продолжающие обучение по очной форме</t>
  </si>
  <si>
    <t xml:space="preserve">размер на ребенка с 6 до 18 лет</t>
  </si>
  <si>
    <t xml:space="preserve">выпускники, закончившие обучение по очной форме</t>
  </si>
  <si>
    <t xml:space="preserve">ПО ДАННЫМ МУНИЦИПАЛЬНЫХ ОБРАЗОВАНИЙ НА 2026 ГОД</t>
  </si>
  <si>
    <t xml:space="preserve">Расчет субвенции на всех детей на месяц (руб.)</t>
  </si>
  <si>
    <t xml:space="preserve">Расчет потребности в субвенции на год (тыс.руб.)</t>
  </si>
  <si>
    <t xml:space="preserve">Всего детей-сирот</t>
  </si>
  <si>
    <t xml:space="preserve">в том числе</t>
  </si>
  <si>
    <t>выпускники</t>
  </si>
  <si>
    <t xml:space="preserve">Дети до 6 лет</t>
  </si>
  <si>
    <t xml:space="preserve">Дети школьного возраста</t>
  </si>
  <si>
    <t xml:space="preserve">лиц из числа детей-сирот и детей, оставшихся без попечения родителей</t>
  </si>
  <si>
    <t xml:space="preserve">Итого </t>
  </si>
  <si>
    <t xml:space="preserve">Выпускники, продолжающие обучение </t>
  </si>
  <si>
    <t xml:space="preserve">Выпускники, закончившие обучение</t>
  </si>
  <si>
    <t xml:space="preserve">Итого потребность</t>
  </si>
  <si>
    <t xml:space="preserve">до 6 лет</t>
  </si>
  <si>
    <t xml:space="preserve">школьного возраста</t>
  </si>
  <si>
    <t xml:space="preserve">продолжающие обучение </t>
  </si>
  <si>
    <t xml:space="preserve">закончившие обучение</t>
  </si>
  <si>
    <t>11=ст.8+ст.9+cт.10</t>
  </si>
  <si>
    <t>12=ст.8*12/1000</t>
  </si>
  <si>
    <t>13=ст.9*12/1000</t>
  </si>
  <si>
    <t>14=ст.10*12/1000</t>
  </si>
  <si>
    <t>17=ст.12+ст.13+ст.14+ст.15+ст.16</t>
  </si>
  <si>
    <t xml:space="preserve">П1=3500*4,042=14 147,0</t>
  </si>
  <si>
    <t xml:space="preserve">КультМас= 14 147,0*4%=565,88</t>
  </si>
  <si>
    <t xml:space="preserve">П2=4160*4,042=16 814,72</t>
  </si>
  <si>
    <t xml:space="preserve">КультМас= 16 814,72*4%=672,59</t>
  </si>
  <si>
    <t xml:space="preserve">Заместитель начальника управления - начальник отдела экономического анализа и финансового планирования</t>
  </si>
  <si>
    <t xml:space="preserve">А.В. Медведев</t>
  </si>
  <si>
    <r>
      <t xml:space="preserve">Наименование главного распорядителя бюджетных средств </t>
    </r>
    <r>
      <rPr>
        <u val="single"/>
        <sz val="11"/>
        <rFont val="Times New Roman"/>
      </rPr>
      <t xml:space="preserve">Министерство труда и социального развития Новосибирской области</t>
    </r>
  </si>
  <si>
    <r>
      <t xml:space="preserve">Наименование межбюджетного трансферта  </t>
    </r>
    <r>
      <rPr>
        <u val="single"/>
        <sz val="11"/>
        <rFont val="Times New Roman"/>
      </rPr>
      <t xml:space="preserve">Субвенция на организацию и осуществление деятельности по опеке и попечительству, социальной поддержке детей-сирот и детей, оставшихся без попечения родителей, в части выплаты вознаграждения приемным родителям</t>
    </r>
  </si>
  <si>
    <t xml:space="preserve">2023 год
 (с 1.08 9,7%)</t>
  </si>
  <si>
    <t xml:space="preserve">с 1 октября 2023 
7,5%</t>
  </si>
  <si>
    <t xml:space="preserve">с 1 октября 2024</t>
  </si>
  <si>
    <t xml:space="preserve">с 1 октября 2025</t>
  </si>
  <si>
    <t xml:space="preserve">с 1 октября 2026</t>
  </si>
  <si>
    <t xml:space="preserve">Базовая часть вознаграждения</t>
  </si>
  <si>
    <t>16,2%</t>
  </si>
  <si>
    <t>7,5%</t>
  </si>
  <si>
    <t xml:space="preserve">№ п/п</t>
  </si>
  <si>
    <t xml:space="preserve">Плановое количество на 2026 год</t>
  </si>
  <si>
    <t>Расчёты</t>
  </si>
  <si>
    <t xml:space="preserve">Сумма, тыс. рублей </t>
  </si>
  <si>
    <t xml:space="preserve">с 1 октября 2027 7,8%</t>
  </si>
  <si>
    <t xml:space="preserve">количество приёмных семей</t>
  </si>
  <si>
    <t xml:space="preserve">количество приёмных детей</t>
  </si>
  <si>
    <t xml:space="preserve">Число детей, принятых в семью сверх одного ребенка</t>
  </si>
  <si>
    <t xml:space="preserve">Число детей, имеющих отклонения в развитии</t>
  </si>
  <si>
    <t xml:space="preserve">Доплата за каждого ребенка, принятого сверх одного приемного ребенка</t>
  </si>
  <si>
    <t xml:space="preserve">Доплата за ребенка, имеющего отклонения в развитии </t>
  </si>
  <si>
    <t xml:space="preserve">Норматив финансовых затрат на выплату вознаграждения приемным родителям в месяц, руб.</t>
  </si>
  <si>
    <t xml:space="preserve">Норматив финансовых затрат на выплату вознаграждения приёмным родителям на год, тыс.руб.</t>
  </si>
  <si>
    <t xml:space="preserve">25 271,27</t>
  </si>
  <si>
    <t>Р</t>
  </si>
  <si>
    <t>Н</t>
  </si>
  <si>
    <t xml:space="preserve">И=(25 427,2*колич.)+Р+Н)*1,25* 1,302</t>
  </si>
  <si>
    <t xml:space="preserve">И*12 мес./1000</t>
  </si>
  <si>
    <t>11=ст.10+ст.10/12*3*0,078</t>
  </si>
  <si>
    <t xml:space="preserve">всего по области</t>
  </si>
  <si>
    <t>ИТОГО</t>
  </si>
  <si>
    <r>
      <t xml:space="preserve">Наименование межбюджетного трансферта   </t>
    </r>
    <r>
      <rPr>
        <u val="single"/>
        <sz val="11"/>
        <rFont val="Times New Roman"/>
      </rPr>
      <t xml:space="preserve">Субвенция на организацию и осуществление деятельности по опеке и попечительству, социальной поддержке детей-сирот и детей, оставшихся без попечения родителей, в части выплаты семьям опекунов на содержание подопечных детей</t>
    </r>
  </si>
  <si>
    <t xml:space="preserve">в том числе:</t>
  </si>
  <si>
    <t>ВСЕГО:</t>
  </si>
  <si>
    <r>
      <t xml:space="preserve">Наименование главного распорядителя бюджетных средств </t>
    </r>
    <r>
      <rPr>
        <u val="single"/>
        <sz val="11"/>
        <rFont val="Times New Roman"/>
      </rPr>
      <t xml:space="preserve">Министерство труда и социального развития Новосибирской области</t>
    </r>
    <r>
      <rPr>
        <sz val="11"/>
        <rFont val="Times New Roman"/>
      </rPr>
      <t xml:space="preserve">
бюджетных средств                         </t>
    </r>
    <r>
      <rPr>
        <u val="single"/>
        <sz val="11"/>
        <rFont val="Times New Roman"/>
      </rPr>
      <t xml:space="preserve">Министерство социального развития Новосибирской области</t>
    </r>
  </si>
  <si>
    <r>
      <t xml:space="preserve">Наименование межбюджетного трансферта   </t>
    </r>
    <r>
      <rPr>
        <u val="single"/>
        <sz val="11"/>
        <rFont val="Times New Roman"/>
      </rPr>
      <t xml:space="preserve">Субвенция на организацию и осуществление деятельности по опеке и попечительству, социальной поддержке детей-сирот и детей, оставшихся без попечения родителей, в части социальной поддержки детей-сирот и детей, оставшихся без попечения родителей</t>
    </r>
  </si>
  <si>
    <r>
      <t xml:space="preserve">Коды бюджетной классифкации по трансферту </t>
    </r>
    <r>
      <rPr>
        <u val="single"/>
        <sz val="11"/>
        <rFont val="Times New Roman"/>
      </rPr>
      <t xml:space="preserve">023  1004   28.3.02.70289   530   </t>
    </r>
  </si>
  <si>
    <t xml:space="preserve">Содержание зданий и коммунальные расходы</t>
  </si>
  <si>
    <t xml:space="preserve">ФОТ  </t>
  </si>
  <si>
    <t xml:space="preserve">ФОТ с начислениями прочих работников детских домов</t>
  </si>
  <si>
    <t xml:space="preserve">ФОТ с начислениями категорий работников по Указам Президента</t>
  </si>
  <si>
    <t xml:space="preserve">школа-интернат, содержит минобр, даем только на детей</t>
  </si>
  <si>
    <t xml:space="preserve">Средний размер расходов на обеспечение бесплатным проездом один раз в год к месту жительства и обратно (руб.)</t>
  </si>
  <si>
    <r>
      <t xml:space="preserve">Количество детей-сирот и детей, оставшихся без попечения родителей, находящихся под опекой и попечительством и переданных на воспитание в приемные семьи, лиц из числа детей-сирот и детей, оставшихся без попечения родителей (не содержащихся в организациях для детей-сирот и детей, оставшихся без попечения родителей), подлежащих обеспечению бесплатным проездом один раз в год к месту жительства и обратно к месту учебы</t>
    </r>
    <r>
      <rPr>
        <u val="single"/>
        <sz val="8"/>
        <rFont val="Times New Roman"/>
      </rPr>
      <t xml:space="preserve"> (из приемных семей)</t>
    </r>
    <r>
      <rPr>
        <sz val="8"/>
        <rFont val="Times New Roman"/>
      </rPr>
      <t xml:space="preserve">
</t>
    </r>
  </si>
  <si>
    <r>
      <t xml:space="preserve">Количество детей-сирот и детей, оставшихся без попечения родителей, находящихся под опекой и попечительством и переданных на воспитание в приемные семьи, лиц из числа детей-сирот и детей, оставшихся без попечения родителей (не содержащихся в организациях для детей-сирот и детей, оставшихся без попечения родителей), подлежащих обеспечению бесплатным проездом один раз в год к месту жительства и обратно к месту учебы </t>
    </r>
    <r>
      <rPr>
        <u val="single"/>
        <sz val="8"/>
        <rFont val="Times New Roman"/>
      </rPr>
      <t xml:space="preserve">(опека и попечительство)</t>
    </r>
  </si>
  <si>
    <t xml:space="preserve">Количество детей-сирот и детей, оставшихся без попечения родителей, лиц из числа детей-сирот и детей, оставшихся без попечения родителей, содержащихся в организациях для детей-сирот и детей, оставшихся без попечения родителей, подлежащих обеспечению бесплатным проездом один раз в год к месту жительства и обратно к месту учебы</t>
  </si>
  <si>
    <t xml:space="preserve">Количество детей-сирот и детей, оставшихся без попечения родителей, находящихся под опекой и попечительством и переданных на воспитание в приемные семьи, лиц из числа детей-сирот и детей, оставшихся без попечения родителей (не содержащихся в организациях для детей-сирот и детей, оставшихся без попечения родителей), подлежащих обеспечению бесплатным проездом один раз в год к месту жительства и обратно к месту учебы (из приемных семей)
</t>
  </si>
  <si>
    <t xml:space="preserve">Количество детей-сирот и детей, оставшихся без попечения родителей, находящихся под опекой и попечительством и переданных на воспитание в приемные семьи, лиц из числа детей-сирот и детей, оставшихся без попечения родителей (не содержащихся в организациях для детей-сирот и детей, оставшихся без попечения родителей), подлежащих обеспечению бесплатным проездом один раз в год к месту жительства и обратно к месту учебы (опека и попечительство)</t>
  </si>
  <si>
    <t>8=ст.5+ст.6+ст.7</t>
  </si>
  <si>
    <t xml:space="preserve">Заместитель начальника управления - начальник отдела </t>
  </si>
  <si>
    <t xml:space="preserve">экономического анализа и финансового планирования</t>
  </si>
  <si>
    <r>
      <t xml:space="preserve">Наименование межбюджетного трансферта  </t>
    </r>
    <r>
      <rPr>
        <u val="single"/>
        <sz val="11"/>
        <rFont val="Times New Roman"/>
      </rPr>
      <t xml:space="preserve">Субвенция на организацию и осуществление деятельности по опеке и попечительству, социальной поддержке детей-сирот и детей, оставшихся без попечения родителей, в части организации и осуществления деятельности по опеки и попечительству</t>
    </r>
  </si>
  <si>
    <t xml:space="preserve">Штатная численность, ед</t>
  </si>
  <si>
    <t xml:space="preserve">Фонд оплаты труда с начислениями, тыс. руб.</t>
  </si>
  <si>
    <t xml:space="preserve">Материальные затраты, тыс. рублей </t>
  </si>
  <si>
    <t xml:space="preserve">Объем субвенции, тыс. руб.</t>
  </si>
  <si>
    <t>5=3+4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</si>
</sst>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6">
    <numFmt numFmtId="160" formatCode="_-* #,##0_р_._-;\-* #,##0_р_._-;_-* &quot;-&quot;_р_._-;_-@_-"/>
    <numFmt numFmtId="161" formatCode="_-* #,##0.00_р_._-;\-* #,##0.00_р_._-;_-* &quot;-&quot;??_р_._-;_-@_-"/>
    <numFmt numFmtId="162" formatCode="#,##0.0"/>
    <numFmt numFmtId="163" formatCode="#,##0.00;[Red]\-#,##0.00;0.00"/>
    <numFmt numFmtId="164" formatCode="0.0"/>
    <numFmt numFmtId="165" formatCode="#,##0.00_ ;\-#,##0.00\ "/>
  </numFmts>
  <fonts count="34">
    <font>
      <sz val="10.000000"/>
      <color theme="1"/>
      <name val="Arial Cyr"/>
    </font>
    <font>
      <sz val="11.000000"/>
      <color theme="1"/>
      <name val="Times New Roman"/>
    </font>
    <font>
      <sz val="11.000000"/>
      <color theme="1"/>
      <name val="Calibri"/>
      <scheme val="minor"/>
    </font>
    <font>
      <sz val="11.000000"/>
      <color rgb="FF006100"/>
      <name val="Calibri"/>
      <scheme val="minor"/>
    </font>
    <font>
      <sz val="10.000000"/>
      <color theme="1"/>
      <name val="Times New Roman"/>
    </font>
    <font>
      <b/>
      <sz val="14.000000"/>
      <name val="Times New Roman"/>
    </font>
    <font>
      <b/>
      <sz val="10.000000"/>
      <name val="Times New Roman"/>
    </font>
    <font>
      <b/>
      <u/>
      <sz val="10.000000"/>
      <name val="Times New Roman"/>
    </font>
    <font>
      <sz val="11.000000"/>
      <name val="Times New Roman"/>
    </font>
    <font>
      <sz val="7.000000"/>
      <name val="Times New Roman"/>
    </font>
    <font>
      <sz val="9.000000"/>
      <name val="Times New Roman"/>
    </font>
    <font>
      <b/>
      <sz val="11.000000"/>
      <name val="Times New Roman"/>
    </font>
    <font>
      <b/>
      <sz val="9.000000"/>
      <name val="Times New Roman"/>
    </font>
    <font>
      <b/>
      <sz val="8.000000"/>
      <name val="Times New Roman"/>
    </font>
    <font>
      <sz val="12.000000"/>
      <name val="Times New Roman"/>
    </font>
    <font>
      <sz val="8.000000"/>
      <name val="Times New Roman"/>
    </font>
    <font>
      <sz val="8.000000"/>
      <color theme="0"/>
      <name val="Times New Roman"/>
    </font>
    <font>
      <sz val="9.000000"/>
      <color theme="0"/>
      <name val="Times New Roman"/>
    </font>
    <font>
      <sz val="10.000000"/>
      <name val="Times New Roman"/>
    </font>
    <font>
      <sz val="6.000000"/>
      <name val="Times New Roman"/>
    </font>
    <font>
      <sz val="9.000000"/>
      <color theme="1"/>
      <name val="Times New Roman"/>
    </font>
    <font>
      <sz val="14.000000"/>
      <name val="Times New Roman"/>
    </font>
    <font>
      <sz val="9.000000"/>
      <name val="Arial Cyr"/>
    </font>
    <font>
      <sz val="8.000000"/>
      <color theme="1"/>
      <name val="Times New Roman"/>
    </font>
    <font>
      <sz val="12.000000"/>
      <color theme="1"/>
      <name val="Times New Roman"/>
    </font>
    <font>
      <sz val="14.000000"/>
      <color theme="1"/>
      <name val="Times New Roman"/>
    </font>
    <font>
      <b/>
      <sz val="10.000000"/>
      <color theme="1"/>
      <name val="Times New Roman"/>
    </font>
    <font>
      <b/>
      <sz val="9.000000"/>
      <color theme="1"/>
      <name val="Times New Roman"/>
    </font>
    <font>
      <sz val="7.500000"/>
      <name val="Times New Roman"/>
    </font>
    <font>
      <b/>
      <sz val="12.000000"/>
      <name val="Times New Roman"/>
    </font>
    <font>
      <b/>
      <u/>
      <sz val="12.000000"/>
      <name val="Times New Roman"/>
    </font>
    <font>
      <sz val="12.000000"/>
      <color theme="1"/>
      <name val="Calibri"/>
      <scheme val="minor"/>
    </font>
    <font>
      <b/>
      <sz val="11.000000"/>
      <color theme="1"/>
      <name val="Calibri"/>
      <scheme val="minor"/>
    </font>
    <font>
      <b/>
      <sz val="12.000000"/>
      <color theme="1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theme="0"/>
        <bgColor theme="0"/>
      </patternFill>
    </fill>
  </fills>
  <borders count="15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none"/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none"/>
      <bottom style="none"/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</borders>
  <cellStyleXfs count="5"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160" applyNumberFormat="1" applyFont="1" applyFill="1" applyBorder="1"/>
    <xf fontId="0" fillId="0" borderId="0" numFmtId="161" applyNumberFormat="1" applyFont="1" applyFill="1" applyBorder="1"/>
    <xf fontId="3" fillId="2" borderId="0" numFmtId="0" applyNumberFormat="1" applyFont="1" applyFill="1" applyBorder="1"/>
  </cellStyleXfs>
  <cellXfs count="222">
    <xf fontId="0" fillId="0" borderId="0" numFmtId="0" xfId="0"/>
    <xf fontId="4" fillId="0" borderId="0" numFmtId="0" xfId="0" applyFont="1"/>
    <xf fontId="4" fillId="3" borderId="0" numFmtId="0" xfId="0" applyFont="1" applyFill="1"/>
    <xf fontId="5" fillId="0" borderId="0" numFmtId="0" xfId="0" applyFont="1" applyAlignment="1">
      <alignment horizontal="center" wrapText="1"/>
    </xf>
    <xf fontId="5" fillId="3" borderId="0" numFmtId="0" xfId="0" applyFont="1" applyFill="1" applyAlignment="1">
      <alignment horizontal="center" wrapText="1"/>
    </xf>
    <xf fontId="5" fillId="0" borderId="0" numFmtId="0" xfId="0" applyFont="1" applyAlignment="1">
      <alignment horizontal="center" vertical="center" wrapText="1"/>
    </xf>
    <xf fontId="5" fillId="3" borderId="0" numFmtId="0" xfId="0" applyFont="1" applyFill="1" applyAlignment="1">
      <alignment horizontal="center" vertical="center" wrapText="1"/>
    </xf>
    <xf fontId="6" fillId="0" borderId="0" numFmtId="0" xfId="0" applyFont="1" applyAlignment="1">
      <alignment horizontal="center" vertical="center" wrapText="1"/>
    </xf>
    <xf fontId="6" fillId="3" borderId="0" numFmtId="0" xfId="0" applyFont="1" applyFill="1" applyAlignment="1">
      <alignment horizontal="center" vertical="center" wrapText="1"/>
    </xf>
    <xf fontId="7" fillId="3" borderId="0" numFmtId="0" xfId="0" applyFont="1" applyFill="1" applyAlignment="1">
      <alignment horizontal="center" vertical="center" wrapText="1"/>
    </xf>
    <xf fontId="1" fillId="0" borderId="0" numFmtId="0" xfId="0" applyFont="1" applyAlignment="1">
      <alignment horizontal="left" vertical="top" wrapText="1"/>
    </xf>
    <xf fontId="1" fillId="3" borderId="0" numFmtId="0" xfId="0" applyFont="1" applyFill="1" applyAlignment="1">
      <alignment horizontal="left" vertical="top" wrapText="1"/>
    </xf>
    <xf fontId="1" fillId="0" borderId="0" numFmtId="0" xfId="0" applyFont="1"/>
    <xf fontId="1" fillId="3" borderId="0" numFmtId="0" xfId="0" applyFont="1" applyFill="1"/>
    <xf fontId="1" fillId="0" borderId="0" numFmtId="0" xfId="0" applyFont="1" applyAlignment="1">
      <alignment horizontal="left" vertical="center" wrapText="1"/>
    </xf>
    <xf fontId="1" fillId="3" borderId="0" numFmtId="0" xfId="0" applyFont="1" applyFill="1" applyAlignment="1">
      <alignment horizontal="left" vertical="center" wrapText="1"/>
    </xf>
    <xf fontId="8" fillId="0" borderId="1" numFmtId="0" xfId="0" applyFont="1" applyBorder="1" applyAlignment="1">
      <alignment horizontal="center" vertical="center" wrapText="1"/>
    </xf>
    <xf fontId="8" fillId="3" borderId="2" numFmtId="0" xfId="0" applyFont="1" applyFill="1" applyBorder="1" applyAlignment="1">
      <alignment horizontal="center" vertical="center" wrapText="1"/>
    </xf>
    <xf fontId="8" fillId="3" borderId="3" numFmtId="0" xfId="0" applyFont="1" applyFill="1" applyBorder="1" applyAlignment="1">
      <alignment horizontal="center" vertical="center" wrapText="1"/>
    </xf>
    <xf fontId="8" fillId="3" borderId="4" numFmtId="0" xfId="0" applyFont="1" applyFill="1" applyBorder="1" applyAlignment="1">
      <alignment horizontal="center" vertical="center" wrapText="1"/>
    </xf>
    <xf fontId="9" fillId="0" borderId="1" numFmtId="0" xfId="0" applyFont="1" applyBorder="1" applyAlignment="1">
      <alignment horizontal="center" vertical="center" wrapText="1"/>
    </xf>
    <xf fontId="9" fillId="3" borderId="4" numFmtId="0" xfId="0" applyFont="1" applyFill="1" applyBorder="1" applyAlignment="1">
      <alignment horizontal="center" vertical="center" wrapText="1"/>
    </xf>
    <xf fontId="10" fillId="3" borderId="1" numFmtId="0" xfId="0" applyFont="1" applyFill="1" applyBorder="1"/>
    <xf fontId="10" fillId="3" borderId="1" numFmtId="162" xfId="0" applyNumberFormat="1" applyFont="1" applyFill="1" applyBorder="1" applyAlignment="1">
      <alignment horizontal="right"/>
    </xf>
    <xf fontId="6" fillId="0" borderId="0" numFmtId="0" xfId="0" applyFont="1"/>
    <xf fontId="11" fillId="3" borderId="1" numFmtId="0" xfId="0" applyFont="1" applyFill="1" applyBorder="1" applyAlignment="1">
      <alignment horizontal="center" vertical="center"/>
    </xf>
    <xf fontId="12" fillId="3" borderId="1" numFmtId="162" xfId="0" applyNumberFormat="1" applyFont="1" applyFill="1" applyBorder="1" applyAlignment="1">
      <alignment horizontal="right"/>
    </xf>
    <xf fontId="11" fillId="3" borderId="1" numFmtId="0" xfId="0" applyFont="1" applyFill="1" applyBorder="1" applyAlignment="1">
      <alignment horizontal="center"/>
    </xf>
    <xf fontId="10" fillId="0" borderId="5" numFmtId="0" xfId="0" applyFont="1" applyBorder="1" applyAlignment="1">
      <alignment wrapText="1"/>
    </xf>
    <xf fontId="10" fillId="3" borderId="5" numFmtId="0" xfId="0" applyFont="1" applyFill="1" applyBorder="1" applyAlignment="1">
      <alignment wrapText="1"/>
    </xf>
    <xf fontId="10" fillId="3" borderId="5" numFmtId="4" xfId="0" applyNumberFormat="1" applyFont="1" applyFill="1" applyBorder="1" applyAlignment="1">
      <alignment wrapText="1"/>
    </xf>
    <xf fontId="8" fillId="0" borderId="0" numFmtId="0" xfId="0" applyFont="1"/>
    <xf fontId="10" fillId="0" borderId="0" numFmtId="0" xfId="0" applyFont="1"/>
    <xf fontId="8" fillId="3" borderId="0" numFmtId="162" xfId="0" applyNumberFormat="1" applyFont="1" applyFill="1"/>
    <xf fontId="8" fillId="3" borderId="0" numFmtId="4" xfId="0" applyNumberFormat="1" applyFont="1" applyFill="1"/>
    <xf fontId="13" fillId="3" borderId="0" numFmtId="163" xfId="0" applyNumberFormat="1" applyFont="1" applyFill="1" applyProtection="1"/>
    <xf fontId="14" fillId="0" borderId="0" numFmtId="0" xfId="0" applyFont="1"/>
    <xf fontId="10" fillId="3" borderId="0" numFmtId="0" xfId="0" applyFont="1" applyFill="1"/>
    <xf fontId="10" fillId="3" borderId="6" numFmtId="0" xfId="0" applyFont="1" applyFill="1" applyBorder="1"/>
    <xf fontId="10" fillId="3" borderId="6" numFmtId="162" xfId="0" applyNumberFormat="1" applyFont="1" applyFill="1" applyBorder="1"/>
    <xf fontId="10" fillId="3" borderId="0" numFmtId="162" xfId="0" applyNumberFormat="1" applyFont="1" applyFill="1"/>
    <xf fontId="14" fillId="3" borderId="0" numFmtId="0" xfId="0" applyFont="1" applyFill="1"/>
    <xf fontId="10" fillId="3" borderId="5" numFmtId="0" xfId="0" applyFont="1" applyFill="1" applyBorder="1" applyAlignment="1">
      <alignment horizontal="center"/>
    </xf>
    <xf fontId="10" fillId="3" borderId="0" numFmtId="0" xfId="0" applyFont="1" applyFill="1" applyAlignment="1">
      <alignment horizontal="center"/>
    </xf>
    <xf fontId="4" fillId="3" borderId="0" numFmtId="162" xfId="0" applyNumberFormat="1" applyFont="1" applyFill="1"/>
    <xf fontId="8" fillId="3" borderId="0" numFmtId="0" xfId="0" applyFont="1" applyFill="1"/>
    <xf fontId="4" fillId="3" borderId="0" numFmtId="0" xfId="0" applyFont="1" applyFill="1" applyAlignment="1">
      <alignment horizontal="center"/>
    </xf>
    <xf fontId="15" fillId="3" borderId="0" numFmtId="0" xfId="0" applyFont="1" applyFill="1" applyAlignment="1">
      <alignment horizontal="center" wrapText="1"/>
    </xf>
    <xf fontId="16" fillId="3" borderId="0" numFmtId="0" xfId="0" applyFont="1" applyFill="1"/>
    <xf fontId="10" fillId="3" borderId="0" numFmtId="161" xfId="2" applyNumberFormat="1" applyFont="1" applyFill="1" applyAlignment="1">
      <alignment horizontal="center"/>
    </xf>
    <xf fontId="10" fillId="3" borderId="0" numFmtId="4" xfId="0" applyNumberFormat="1" applyFont="1" applyFill="1" applyAlignment="1">
      <alignment horizontal="center"/>
    </xf>
    <xf fontId="17" fillId="3" borderId="0" numFmtId="4" xfId="0" applyNumberFormat="1" applyFont="1" applyFill="1"/>
    <xf fontId="10" fillId="3" borderId="0" numFmtId="4" xfId="0" applyNumberFormat="1" applyFont="1" applyFill="1"/>
    <xf fontId="15" fillId="3" borderId="0" numFmtId="0" xfId="0" applyFont="1" applyFill="1" applyAlignment="1">
      <alignment wrapText="1"/>
    </xf>
    <xf fontId="4" fillId="3" borderId="0" numFmtId="4" xfId="0" applyNumberFormat="1" applyFont="1" applyFill="1" applyAlignment="1">
      <alignment horizontal="left"/>
    </xf>
    <xf fontId="15" fillId="3" borderId="0" numFmtId="0" xfId="0" applyFont="1" applyFill="1" applyAlignment="1">
      <alignment vertical="top" wrapText="1"/>
    </xf>
    <xf fontId="15" fillId="3" borderId="0" numFmtId="0" xfId="0" applyFont="1" applyFill="1" applyAlignment="1">
      <alignment horizontal="center" vertical="center" wrapText="1"/>
    </xf>
    <xf fontId="4" fillId="3" borderId="0" numFmtId="4" xfId="0" applyNumberFormat="1" applyFont="1" applyFill="1"/>
    <xf fontId="18" fillId="3" borderId="6" numFmtId="0" xfId="0" applyFont="1" applyFill="1" applyBorder="1" applyAlignment="1">
      <alignment horizontal="left" vertical="center" wrapText="1"/>
    </xf>
    <xf fontId="15" fillId="3" borderId="1" numFmtId="0" xfId="0" applyFont="1" applyFill="1" applyBorder="1" applyAlignment="1">
      <alignment horizontal="center" vertical="center" wrapText="1"/>
    </xf>
    <xf fontId="15" fillId="3" borderId="7" numFmtId="0" xfId="0" applyFont="1" applyFill="1" applyBorder="1" applyAlignment="1">
      <alignment horizontal="center"/>
    </xf>
    <xf fontId="15" fillId="3" borderId="8" numFmtId="0" xfId="0" applyFont="1" applyFill="1" applyBorder="1" applyAlignment="1">
      <alignment horizontal="center"/>
    </xf>
    <xf fontId="15" fillId="3" borderId="9" numFmtId="0" xfId="0" applyFont="1" applyFill="1" applyBorder="1" applyAlignment="1">
      <alignment horizontal="center"/>
    </xf>
    <xf fontId="15" fillId="3" borderId="1" numFmtId="0" xfId="0" applyFont="1" applyFill="1" applyBorder="1" applyAlignment="1">
      <alignment horizontal="center"/>
    </xf>
    <xf fontId="15" fillId="3" borderId="2" numFmtId="0" xfId="0" applyFont="1" applyFill="1" applyBorder="1" applyAlignment="1">
      <alignment horizontal="center" vertical="center" wrapText="1"/>
    </xf>
    <xf fontId="13" fillId="3" borderId="1" numFmtId="0" xfId="0" applyFont="1" applyFill="1" applyBorder="1" applyAlignment="1">
      <alignment horizontal="center" vertical="center" wrapText="1"/>
    </xf>
    <xf fontId="15" fillId="3" borderId="4" numFmtId="0" xfId="0" applyFont="1" applyFill="1" applyBorder="1" applyAlignment="1">
      <alignment horizontal="center" vertical="center" wrapText="1"/>
    </xf>
    <xf fontId="19" fillId="3" borderId="0" numFmtId="0" xfId="0" applyFont="1" applyFill="1"/>
    <xf fontId="19" fillId="3" borderId="1" numFmtId="0" xfId="0" applyFont="1" applyFill="1" applyBorder="1" applyAlignment="1">
      <alignment horizontal="center" vertical="center" wrapText="1"/>
    </xf>
    <xf fontId="19" fillId="3" borderId="2" numFmtId="0" xfId="0" applyFont="1" applyFill="1" applyBorder="1" applyAlignment="1">
      <alignment horizontal="center" vertical="center" wrapText="1"/>
    </xf>
    <xf fontId="10" fillId="3" borderId="1" numFmtId="3" xfId="0" applyNumberFormat="1" applyFont="1" applyFill="1" applyBorder="1" applyAlignment="1">
      <alignment horizontal="center"/>
    </xf>
    <xf fontId="10" fillId="3" borderId="0" numFmtId="0" xfId="0" applyFont="1" applyFill="1" applyAlignment="1">
      <alignment horizontal="center" wrapText="1"/>
    </xf>
    <xf fontId="10" fillId="3" borderId="1" numFmtId="0" xfId="0" applyFont="1" applyFill="1" applyBorder="1" applyAlignment="1">
      <alignment horizontal="center" wrapText="1"/>
    </xf>
    <xf fontId="20" fillId="3" borderId="1" numFmtId="0" xfId="0" applyFont="1" applyFill="1" applyBorder="1" applyAlignment="1">
      <alignment horizontal="center" wrapText="1"/>
    </xf>
    <xf fontId="10" fillId="3" borderId="1" numFmtId="4" xfId="0" applyNumberFormat="1" applyFont="1" applyFill="1" applyBorder="1"/>
    <xf fontId="10" fillId="3" borderId="1" numFmtId="162" xfId="0" applyNumberFormat="1" applyFont="1" applyFill="1" applyBorder="1"/>
    <xf fontId="12" fillId="3" borderId="1" numFmtId="162" xfId="0" applyNumberFormat="1" applyFont="1" applyFill="1" applyBorder="1"/>
    <xf fontId="4" fillId="3" borderId="0" numFmtId="161" xfId="0" applyNumberFormat="1" applyFont="1" applyFill="1"/>
    <xf fontId="10" fillId="3" borderId="1" numFmtId="0" xfId="0" applyFont="1" applyFill="1" applyBorder="1" applyAlignment="1">
      <alignment horizontal="center" vertical="center" wrapText="1"/>
    </xf>
    <xf fontId="6" fillId="3" borderId="0" numFmtId="0" xfId="0" applyFont="1" applyFill="1"/>
    <xf fontId="12" fillId="3" borderId="1" numFmtId="3" xfId="0" applyNumberFormat="1" applyFont="1" applyFill="1" applyBorder="1" applyAlignment="1">
      <alignment horizontal="center"/>
    </xf>
    <xf fontId="12" fillId="3" borderId="4" numFmtId="3" xfId="0" applyNumberFormat="1" applyFont="1" applyFill="1" applyBorder="1" applyAlignment="1">
      <alignment horizontal="center"/>
    </xf>
    <xf fontId="12" fillId="3" borderId="1" numFmtId="4" xfId="0" applyNumberFormat="1" applyFont="1" applyFill="1" applyBorder="1"/>
    <xf fontId="10" fillId="3" borderId="3" numFmtId="0" xfId="0" applyFont="1" applyFill="1" applyBorder="1" applyAlignment="1">
      <alignment horizontal="center" wrapText="1"/>
    </xf>
    <xf fontId="20" fillId="3" borderId="0" numFmtId="0" xfId="0" applyFont="1" applyFill="1" applyAlignment="1">
      <alignment horizontal="center" wrapText="1"/>
    </xf>
    <xf fontId="12" fillId="3" borderId="1" numFmtId="4" xfId="0" applyNumberFormat="1" applyFont="1" applyFill="1" applyBorder="1" applyAlignment="1">
      <alignment horizontal="right"/>
    </xf>
    <xf fontId="8" fillId="3" borderId="0" numFmtId="164" xfId="0" applyNumberFormat="1" applyFont="1" applyFill="1"/>
    <xf fontId="14" fillId="3" borderId="0" numFmtId="0" xfId="0" applyFont="1" applyFill="1" applyAlignment="1">
      <alignment horizontal="right"/>
    </xf>
    <xf fontId="14" fillId="3" borderId="0" numFmtId="0" xfId="0" applyFont="1" applyFill="1" applyAlignment="1">
      <alignment horizontal="left"/>
    </xf>
    <xf fontId="21" fillId="3" borderId="0" numFmtId="0" xfId="0" applyFont="1" applyFill="1"/>
    <xf fontId="4" fillId="3" borderId="0" numFmtId="164" xfId="0" applyNumberFormat="1" applyFont="1" applyFill="1"/>
    <xf fontId="21" fillId="0" borderId="0" numFmtId="0" xfId="0" applyFont="1" applyAlignment="1">
      <alignment horizontal="left" wrapText="1"/>
    </xf>
    <xf fontId="22" fillId="0" borderId="0" numFmtId="162" xfId="0" applyNumberFormat="1" applyFont="1" applyAlignment="1">
      <alignment wrapText="1"/>
    </xf>
    <xf fontId="14" fillId="0" borderId="0" numFmtId="0" xfId="0" applyFont="1" applyAlignment="1">
      <alignment wrapText="1"/>
    </xf>
    <xf fontId="23" fillId="3" borderId="0" numFmtId="0" xfId="0" applyFont="1" applyFill="1" applyAlignment="1">
      <alignment wrapText="1"/>
    </xf>
    <xf fontId="24" fillId="0" borderId="0" numFmtId="0" xfId="0" applyFont="1" applyAlignment="1">
      <alignment horizontal="center" vertical="center"/>
    </xf>
    <xf fontId="2" fillId="0" borderId="0" numFmtId="0" xfId="0" applyFont="1"/>
    <xf fontId="24" fillId="0" borderId="10" numFmtId="0" xfId="0" applyFont="1" applyBorder="1" applyAlignment="1">
      <alignment horizontal="center" vertical="center"/>
    </xf>
    <xf fontId="25" fillId="0" borderId="10" numFmtId="0" xfId="0" applyFont="1" applyBorder="1" applyAlignment="1">
      <alignment horizontal="right"/>
    </xf>
    <xf fontId="25" fillId="0" borderId="0" numFmtId="0" xfId="0" applyFont="1"/>
    <xf fontId="4" fillId="3" borderId="0" numFmtId="0" xfId="0" applyFont="1" applyFill="1" applyAlignment="1">
      <alignment horizontal="center" vertical="center"/>
    </xf>
    <xf fontId="7" fillId="3" borderId="0" numFmtId="0" xfId="0" applyFont="1" applyFill="1" applyAlignment="1">
      <alignment horizontal="center"/>
    </xf>
    <xf fontId="6" fillId="3" borderId="0" numFmtId="165" xfId="0" applyNumberFormat="1" applyFont="1" applyFill="1" applyAlignment="1">
      <alignment horizontal="center" vertical="center"/>
    </xf>
    <xf fontId="4" fillId="3" borderId="0" numFmtId="165" xfId="0" applyNumberFormat="1" applyFont="1" applyFill="1"/>
    <xf fontId="4" fillId="3" borderId="0" numFmtId="0" xfId="0" applyFont="1" applyFill="1" applyAlignment="1">
      <alignment horizontal="center" wrapText="1"/>
    </xf>
    <xf fontId="13" fillId="3" borderId="0" numFmtId="0" xfId="0" applyFont="1" applyFill="1" applyAlignment="1">
      <alignment horizontal="center" wrapText="1"/>
    </xf>
    <xf fontId="13" fillId="3" borderId="0" numFmtId="165" xfId="0" applyNumberFormat="1" applyFont="1" applyFill="1" applyAlignment="1">
      <alignment horizontal="center" vertical="center"/>
    </xf>
    <xf fontId="15" fillId="3" borderId="0" numFmtId="4" xfId="0" applyNumberFormat="1" applyFont="1" applyFill="1" applyAlignment="1">
      <alignment horizontal="left" vertical="center" wrapText="1"/>
    </xf>
    <xf fontId="4" fillId="3" borderId="0" numFmtId="49" xfId="0" applyNumberFormat="1" applyFont="1" applyFill="1"/>
    <xf fontId="15" fillId="3" borderId="0" numFmtId="0" xfId="0" applyFont="1" applyFill="1" applyAlignment="1">
      <alignment horizontal="left" wrapText="1"/>
    </xf>
    <xf fontId="15" fillId="3" borderId="6" numFmtId="4" xfId="0" applyNumberFormat="1" applyFont="1" applyFill="1" applyBorder="1" applyAlignment="1">
      <alignment horizontal="left" vertical="center" wrapText="1"/>
    </xf>
    <xf fontId="15" fillId="3" borderId="1" numFmtId="2" xfId="0" applyNumberFormat="1" applyFont="1" applyFill="1" applyBorder="1" applyAlignment="1">
      <alignment horizontal="center" vertical="center" wrapText="1"/>
    </xf>
    <xf fontId="26" fillId="3" borderId="0" numFmtId="49" xfId="0" applyNumberFormat="1" applyFont="1" applyFill="1" applyAlignment="1">
      <alignment vertical="top"/>
    </xf>
    <xf fontId="9" fillId="3" borderId="1" numFmtId="0" xfId="0" applyFont="1" applyFill="1" applyBorder="1" applyAlignment="1">
      <alignment horizontal="center" vertical="center" wrapText="1"/>
    </xf>
    <xf fontId="9" fillId="3" borderId="2" numFmtId="0" xfId="0" applyFont="1" applyFill="1" applyBorder="1" applyAlignment="1">
      <alignment horizontal="center" vertical="center" wrapText="1"/>
    </xf>
    <xf fontId="20" fillId="3" borderId="1" numFmtId="0" xfId="0" applyFont="1" applyFill="1" applyBorder="1" applyAlignment="1">
      <alignment horizontal="center"/>
    </xf>
    <xf fontId="10" fillId="3" borderId="1" numFmtId="0" xfId="0" applyFont="1" applyFill="1" applyBorder="1" applyAlignment="1">
      <alignment horizontal="center"/>
    </xf>
    <xf fontId="10" fillId="3" borderId="9" numFmtId="4" xfId="4" applyNumberFormat="1" applyFont="1" applyFill="1" applyBorder="1"/>
    <xf fontId="10" fillId="3" borderId="1" numFmtId="4" xfId="4" applyNumberFormat="1" applyFont="1" applyFill="1" applyBorder="1"/>
    <xf fontId="4" fillId="3" borderId="0" numFmtId="1" xfId="0" applyNumberFormat="1" applyFont="1" applyFill="1"/>
    <xf fontId="10" fillId="3" borderId="1" numFmtId="0" xfId="0" applyFont="1" applyFill="1" applyBorder="1" applyAlignment="1">
      <alignment horizontal="center" vertical="center"/>
    </xf>
    <xf fontId="12" fillId="3" borderId="7" numFmtId="0" xfId="0" applyFont="1" applyFill="1" applyBorder="1" applyAlignment="1">
      <alignment horizontal="center"/>
    </xf>
    <xf fontId="12" fillId="3" borderId="8" numFmtId="0" xfId="0" applyFont="1" applyFill="1" applyBorder="1" applyAlignment="1">
      <alignment horizontal="center"/>
    </xf>
    <xf fontId="12" fillId="3" borderId="11" numFmtId="0" xfId="0" applyFont="1" applyFill="1" applyBorder="1" applyAlignment="1">
      <alignment horizontal="center"/>
    </xf>
    <xf fontId="27" fillId="3" borderId="11" numFmtId="0" xfId="0" applyFont="1" applyFill="1" applyBorder="1" applyAlignment="1">
      <alignment horizontal="center"/>
    </xf>
    <xf fontId="12" fillId="3" borderId="9" numFmtId="162" xfId="0" applyNumberFormat="1" applyFont="1" applyFill="1" applyBorder="1" applyAlignment="1">
      <alignment horizontal="right"/>
    </xf>
    <xf fontId="10" fillId="3" borderId="7" numFmtId="0" xfId="0" applyFont="1" applyFill="1" applyBorder="1"/>
    <xf fontId="12" fillId="3" borderId="7" numFmtId="0" xfId="0" applyFont="1" applyFill="1" applyBorder="1" applyAlignment="1">
      <alignment wrapText="1"/>
    </xf>
    <xf fontId="12" fillId="3" borderId="12" numFmtId="1" xfId="0" applyNumberFormat="1" applyFont="1" applyFill="1" applyBorder="1" applyAlignment="1">
      <alignment horizontal="center" wrapText="1"/>
    </xf>
    <xf fontId="27" fillId="3" borderId="12" numFmtId="0" xfId="0" applyFont="1" applyFill="1" applyBorder="1" applyAlignment="1">
      <alignment horizontal="center"/>
    </xf>
    <xf fontId="12" fillId="3" borderId="9" numFmtId="162" xfId="0" applyNumberFormat="1" applyFont="1" applyFill="1" applyBorder="1" applyAlignment="1">
      <alignment horizontal="right" wrapText="1"/>
    </xf>
    <xf fontId="12" fillId="3" borderId="0" numFmtId="0" xfId="0" applyFont="1" applyFill="1" applyAlignment="1">
      <alignment wrapText="1"/>
    </xf>
    <xf fontId="12" fillId="3" borderId="0" numFmtId="1" xfId="0" applyNumberFormat="1" applyFont="1" applyFill="1" applyAlignment="1">
      <alignment horizontal="right" wrapText="1"/>
    </xf>
    <xf fontId="12" fillId="3" borderId="0" numFmtId="161" xfId="2" applyNumberFormat="1" applyFont="1" applyFill="1" applyAlignment="1">
      <alignment horizontal="right" wrapText="1"/>
    </xf>
    <xf fontId="24" fillId="0" borderId="0" numFmtId="0" xfId="0" applyFont="1" applyAlignment="1">
      <alignment horizontal="center" vertical="center" wrapText="1"/>
    </xf>
    <xf fontId="2" fillId="0" borderId="10" numFmtId="0" xfId="0" applyFont="1" applyBorder="1"/>
    <xf fontId="25" fillId="0" borderId="0" numFmtId="0" xfId="0" applyFont="1" applyAlignment="1">
      <alignment horizontal="right"/>
    </xf>
    <xf fontId="25" fillId="0" borderId="0" numFmtId="0" xfId="0" applyFont="1" applyAlignment="1">
      <alignment horizontal="center" vertical="center"/>
    </xf>
    <xf fontId="15" fillId="3" borderId="13" numFmtId="0" xfId="0" applyFont="1" applyFill="1" applyBorder="1" applyAlignment="1">
      <alignment horizontal="center" vertical="center" wrapText="1"/>
    </xf>
    <xf fontId="4" fillId="3" borderId="0" numFmtId="3" xfId="0" applyNumberFormat="1" applyFont="1" applyFill="1"/>
    <xf fontId="18" fillId="3" borderId="1" numFmtId="0" xfId="0" applyFont="1" applyFill="1" applyBorder="1" applyAlignment="1">
      <alignment horizontal="center" wrapText="1"/>
    </xf>
    <xf fontId="18" fillId="3" borderId="0" numFmtId="0" xfId="0" applyFont="1" applyFill="1" applyAlignment="1">
      <alignment horizontal="center" wrapText="1"/>
    </xf>
    <xf fontId="18" fillId="3" borderId="1" numFmtId="4" xfId="0" applyNumberFormat="1" applyFont="1" applyFill="1" applyBorder="1"/>
    <xf fontId="10" fillId="3" borderId="0" numFmtId="0" xfId="0" applyFont="1" applyFill="1" applyAlignment="1">
      <alignment horizontal="center" vertical="center" wrapText="1"/>
    </xf>
    <xf fontId="12" fillId="3" borderId="1" numFmtId="0" xfId="0" applyFont="1" applyFill="1" applyBorder="1" applyAlignment="1">
      <alignment horizontal="center"/>
    </xf>
    <xf fontId="6" fillId="3" borderId="1" numFmtId="0" xfId="0" applyFont="1" applyFill="1" applyBorder="1"/>
    <xf fontId="20" fillId="3" borderId="0" numFmtId="0" xfId="0" applyFont="1" applyFill="1" applyAlignment="1">
      <alignment horizontal="center"/>
    </xf>
    <xf fontId="28" fillId="3" borderId="0" numFmtId="0" xfId="0" applyFont="1" applyFill="1" applyAlignment="1">
      <alignment horizontal="center" wrapText="1"/>
    </xf>
    <xf fontId="18" fillId="3" borderId="6" numFmtId="0" xfId="0" applyFont="1" applyFill="1" applyBorder="1" applyAlignment="1">
      <alignment vertical="center" wrapText="1"/>
    </xf>
    <xf fontId="15" fillId="3" borderId="6" numFmtId="0" xfId="0" applyFont="1" applyFill="1" applyBorder="1" applyAlignment="1">
      <alignment horizontal="center" wrapText="1"/>
    </xf>
    <xf fontId="10" fillId="3" borderId="1" numFmtId="2" xfId="0" applyNumberFormat="1" applyFont="1" applyFill="1" applyBorder="1"/>
    <xf fontId="10" fillId="3" borderId="9" numFmtId="0" xfId="0" applyFont="1" applyFill="1" applyBorder="1" applyAlignment="1">
      <alignment horizontal="center"/>
    </xf>
    <xf fontId="10" fillId="3" borderId="7" numFmtId="0" xfId="0" applyFont="1" applyFill="1" applyBorder="1" applyAlignment="1">
      <alignment horizontal="center"/>
    </xf>
    <xf fontId="10" fillId="3" borderId="2" numFmtId="0" xfId="0" applyFont="1" applyFill="1" applyBorder="1" applyAlignment="1">
      <alignment horizontal="center"/>
    </xf>
    <xf fontId="10" fillId="3" borderId="7" numFmtId="3" xfId="0" applyNumberFormat="1" applyFont="1" applyFill="1" applyBorder="1" applyAlignment="1">
      <alignment horizontal="center"/>
    </xf>
    <xf fontId="10" fillId="3" borderId="14" numFmtId="0" xfId="0" applyFont="1" applyFill="1" applyBorder="1" applyAlignment="1">
      <alignment horizontal="center" wrapText="1"/>
    </xf>
    <xf fontId="20" fillId="3" borderId="14" numFmtId="0" xfId="0" applyFont="1" applyFill="1" applyBorder="1" applyAlignment="1">
      <alignment horizontal="center" wrapText="1"/>
    </xf>
    <xf fontId="10" fillId="3" borderId="9" numFmtId="4" xfId="0" applyNumberFormat="1" applyFont="1" applyFill="1" applyBorder="1"/>
    <xf fontId="10" fillId="3" borderId="0" numFmtId="0" xfId="0" applyFont="1" applyFill="1" applyAlignment="1">
      <alignment horizontal="center" vertical="center"/>
    </xf>
    <xf fontId="10" fillId="3" borderId="3" numFmtId="0" xfId="0" applyFont="1" applyFill="1" applyBorder="1" applyAlignment="1">
      <alignment horizontal="center"/>
    </xf>
    <xf fontId="7" fillId="0" borderId="0" numFmtId="0" xfId="0" applyFont="1" applyAlignment="1">
      <alignment horizontal="center" vertical="center" wrapText="1"/>
    </xf>
    <xf fontId="28" fillId="0" borderId="0" numFmtId="0" xfId="0" applyFont="1" applyAlignment="1">
      <alignment horizontal="center" vertical="center" wrapText="1"/>
    </xf>
    <xf fontId="15" fillId="0" borderId="0" numFmtId="0" xfId="0" applyFont="1" applyAlignment="1">
      <alignment horizontal="center" wrapText="1"/>
    </xf>
    <xf fontId="4" fillId="0" borderId="0" numFmtId="0" xfId="0" applyFont="1" applyAlignment="1">
      <alignment horizontal="center"/>
    </xf>
    <xf fontId="4" fillId="0" borderId="0" numFmtId="4" xfId="0" applyNumberFormat="1" applyFont="1" applyAlignment="1">
      <alignment horizontal="center" vertical="center"/>
    </xf>
    <xf fontId="4" fillId="0" borderId="0" numFmtId="4" xfId="0" applyNumberFormat="1" applyFont="1"/>
    <xf fontId="10" fillId="0" borderId="0" numFmtId="4" xfId="0" applyNumberFormat="1" applyFont="1" applyAlignment="1">
      <alignment horizontal="center"/>
    </xf>
    <xf fontId="18" fillId="0" borderId="6" numFmtId="0" xfId="0" applyFont="1" applyBorder="1" applyAlignment="1">
      <alignment horizontal="left" vertical="center" wrapText="1"/>
    </xf>
    <xf fontId="15" fillId="0" borderId="1" numFmtId="0" xfId="0" applyFont="1" applyBorder="1" applyAlignment="1">
      <alignment horizontal="center" vertical="center" wrapText="1"/>
    </xf>
    <xf fontId="15" fillId="0" borderId="1" numFmtId="0" xfId="0" applyFont="1" applyBorder="1" applyAlignment="1">
      <alignment horizontal="center" vertical="top" wrapText="1"/>
    </xf>
    <xf fontId="13" fillId="0" borderId="1" numFmtId="0" xfId="0" applyFont="1" applyBorder="1" applyAlignment="1">
      <alignment horizontal="center" vertical="center" wrapText="1"/>
    </xf>
    <xf fontId="10" fillId="0" borderId="1" numFmtId="0" xfId="0" applyFont="1" applyBorder="1" applyAlignment="1">
      <alignment horizontal="center" wrapText="1"/>
    </xf>
    <xf fontId="10" fillId="0" borderId="0" numFmtId="0" xfId="0" applyFont="1" applyAlignment="1">
      <alignment horizontal="center" wrapText="1"/>
    </xf>
    <xf fontId="20" fillId="0" borderId="1" numFmtId="0" xfId="0" applyFont="1" applyBorder="1" applyAlignment="1">
      <alignment horizontal="center"/>
    </xf>
    <xf fontId="10" fillId="3" borderId="1" numFmtId="162" xfId="0" applyNumberFormat="1" applyFont="1" applyFill="1" applyBorder="1" applyAlignment="1">
      <alignment horizontal="center" vertical="center"/>
    </xf>
    <xf fontId="12" fillId="0" borderId="1" numFmtId="162" xfId="0" applyNumberFormat="1" applyFont="1" applyBorder="1" applyAlignment="1">
      <alignment horizontal="center"/>
    </xf>
    <xf fontId="4" fillId="0" borderId="0" numFmtId="161" xfId="0" applyNumberFormat="1" applyFont="1"/>
    <xf fontId="20" fillId="0" borderId="0" numFmtId="0" xfId="0" applyFont="1" applyAlignment="1">
      <alignment horizontal="center" wrapText="1"/>
    </xf>
    <xf fontId="20" fillId="0" borderId="1" numFmtId="0" xfId="0" applyFont="1" applyBorder="1" applyAlignment="1">
      <alignment horizontal="center" wrapText="1"/>
    </xf>
    <xf fontId="20" fillId="0" borderId="0" numFmtId="0" xfId="0" applyFont="1" applyAlignment="1">
      <alignment horizontal="center"/>
    </xf>
    <xf fontId="10" fillId="0" borderId="2" numFmtId="0" xfId="0" applyFont="1" applyBorder="1" applyAlignment="1">
      <alignment horizontal="center" wrapText="1"/>
    </xf>
    <xf fontId="10" fillId="0" borderId="14" numFmtId="0" xfId="0" applyFont="1" applyBorder="1" applyAlignment="1">
      <alignment horizontal="center" wrapText="1"/>
    </xf>
    <xf fontId="20" fillId="0" borderId="14" numFmtId="0" xfId="0" applyFont="1" applyBorder="1" applyAlignment="1">
      <alignment horizontal="center"/>
    </xf>
    <xf fontId="10" fillId="3" borderId="9" numFmtId="162" xfId="0" applyNumberFormat="1" applyFont="1" applyFill="1" applyBorder="1" applyAlignment="1">
      <alignment horizontal="center" vertical="center"/>
    </xf>
    <xf fontId="12" fillId="0" borderId="1" numFmtId="0" xfId="0" applyFont="1" applyBorder="1" applyAlignment="1">
      <alignment horizontal="center"/>
    </xf>
    <xf fontId="12" fillId="0" borderId="1" numFmtId="3" xfId="0" applyNumberFormat="1" applyFont="1" applyBorder="1" applyAlignment="1">
      <alignment horizontal="center"/>
    </xf>
    <xf fontId="12" fillId="3" borderId="1" numFmtId="162" xfId="0" applyNumberFormat="1" applyFont="1" applyFill="1" applyBorder="1" applyAlignment="1">
      <alignment horizontal="center" vertical="center"/>
    </xf>
    <xf fontId="10" fillId="0" borderId="1" numFmtId="0" xfId="0" applyFont="1" applyBorder="1"/>
    <xf fontId="10" fillId="0" borderId="1" numFmtId="3" xfId="0" applyNumberFormat="1" applyFont="1" applyBorder="1" applyAlignment="1">
      <alignment horizontal="center"/>
    </xf>
    <xf fontId="6" fillId="0" borderId="1" numFmtId="0" xfId="0" applyFont="1" applyBorder="1"/>
    <xf fontId="12" fillId="0" borderId="1" numFmtId="162" xfId="0" applyNumberFormat="1" applyFont="1" applyBorder="1" applyAlignment="1">
      <alignment horizontal="center" vertical="center"/>
    </xf>
    <xf fontId="21" fillId="0" borderId="0" numFmtId="0" xfId="0" applyFont="1"/>
    <xf fontId="4" fillId="0" borderId="0" numFmtId="162" xfId="0" applyNumberFormat="1" applyFont="1"/>
    <xf fontId="21" fillId="0" borderId="0" numFmtId="0" xfId="0" applyFont="1" applyAlignment="1">
      <alignment horizontal="center" wrapText="1"/>
    </xf>
    <xf fontId="21" fillId="0" borderId="0" numFmtId="0" xfId="0" applyFont="1" applyAlignment="1">
      <alignment wrapText="1"/>
    </xf>
    <xf fontId="4" fillId="3" borderId="0" numFmtId="0" xfId="0" applyFont="1" applyFill="1" applyAlignment="1">
      <alignment wrapText="1"/>
    </xf>
    <xf fontId="25" fillId="3" borderId="0" numFmtId="0" xfId="0" applyFont="1" applyFill="1" applyAlignment="1">
      <alignment horizontal="center"/>
    </xf>
    <xf fontId="4" fillId="3" borderId="10" numFmtId="0" xfId="0" applyFont="1" applyFill="1" applyBorder="1"/>
    <xf fontId="25" fillId="3" borderId="0" numFmtId="0" xfId="0" applyFont="1" applyFill="1"/>
    <xf fontId="0" fillId="3" borderId="0" numFmtId="0" xfId="0" applyFill="1"/>
    <xf fontId="29" fillId="3" borderId="0" numFmtId="0" xfId="0" applyFont="1" applyFill="1" applyAlignment="1">
      <alignment horizontal="center" vertical="center" wrapText="1"/>
    </xf>
    <xf fontId="30" fillId="3" borderId="0" numFmtId="0" xfId="0" applyFont="1" applyFill="1" applyAlignment="1">
      <alignment horizontal="center"/>
    </xf>
    <xf fontId="31" fillId="3" borderId="0" numFmtId="0" xfId="0" applyFont="1" applyFill="1"/>
    <xf fontId="24" fillId="3" borderId="1" numFmtId="0" xfId="0" applyFont="1" applyFill="1" applyBorder="1" applyAlignment="1">
      <alignment horizontal="center" vertical="center" wrapText="1"/>
    </xf>
    <xf fontId="4" fillId="3" borderId="1" numFmtId="0" xfId="0" applyFont="1" applyFill="1" applyBorder="1" applyAlignment="1">
      <alignment horizontal="center" vertical="top" wrapText="1"/>
    </xf>
    <xf fontId="4" fillId="3" borderId="1" numFmtId="1" xfId="0" applyNumberFormat="1" applyFont="1" applyFill="1" applyBorder="1" applyAlignment="1">
      <alignment horizontal="center" vertical="top" wrapText="1"/>
    </xf>
    <xf fontId="14" fillId="3" borderId="1" numFmtId="0" xfId="0" applyFont="1" applyFill="1" applyBorder="1"/>
    <xf fontId="24" fillId="3" borderId="1" numFmtId="4" xfId="0" applyNumberFormat="1" applyFont="1" applyFill="1" applyBorder="1" applyAlignment="1">
      <alignment horizontal="center" vertical="top" wrapText="1"/>
    </xf>
    <xf fontId="24" fillId="3" borderId="0" numFmtId="162" xfId="2" applyNumberFormat="1" applyFont="1" applyFill="1" applyAlignment="1">
      <alignment horizontal="center" wrapText="1"/>
    </xf>
    <xf fontId="24" fillId="3" borderId="1" numFmtId="162" xfId="2" applyNumberFormat="1" applyFont="1" applyFill="1" applyBorder="1" applyAlignment="1">
      <alignment horizontal="center" wrapText="1"/>
    </xf>
    <xf fontId="24" fillId="3" borderId="1" numFmtId="4" xfId="0" applyNumberFormat="1" applyFont="1" applyFill="1" applyBorder="1" applyAlignment="1">
      <alignment horizontal="center"/>
    </xf>
    <xf fontId="32" fillId="3" borderId="0" numFmtId="0" xfId="0" applyFont="1" applyFill="1"/>
    <xf fontId="29" fillId="0" borderId="1" numFmtId="0" xfId="0" applyFont="1" applyBorder="1" applyAlignment="1">
      <alignment horizontal="center" vertical="center"/>
    </xf>
    <xf fontId="33" fillId="3" borderId="1" numFmtId="162" xfId="0" applyNumberFormat="1" applyFont="1" applyFill="1" applyBorder="1" applyAlignment="1">
      <alignment horizontal="center"/>
    </xf>
    <xf fontId="14" fillId="0" borderId="1" numFmtId="0" xfId="0" applyFont="1" applyBorder="1"/>
    <xf fontId="24" fillId="3" borderId="0" numFmtId="162" xfId="0" applyNumberFormat="1" applyFont="1" applyFill="1" applyAlignment="1">
      <alignment horizontal="center"/>
    </xf>
    <xf fontId="24" fillId="3" borderId="1" numFmtId="162" xfId="0" applyNumberFormat="1" applyFont="1" applyFill="1" applyBorder="1" applyAlignment="1">
      <alignment horizontal="center"/>
    </xf>
    <xf fontId="0" fillId="3" borderId="0" numFmtId="162" xfId="0" applyNumberFormat="1" applyFill="1"/>
    <xf fontId="29" fillId="0" borderId="1" numFmtId="0" xfId="0" applyFont="1" applyBorder="1" applyAlignment="1">
      <alignment horizontal="center"/>
    </xf>
    <xf fontId="33" fillId="3" borderId="1" numFmtId="2" xfId="0" applyNumberFormat="1" applyFont="1" applyFill="1" applyBorder="1" applyAlignment="1">
      <alignment horizontal="center"/>
    </xf>
    <xf fontId="0" fillId="3" borderId="0" numFmtId="0" xfId="0" applyFill="1" applyAlignment="1">
      <alignment horizontal="center"/>
    </xf>
    <xf fontId="0" fillId="3" borderId="10" numFmtId="0" xfId="0" applyFill="1" applyBorder="1"/>
  </cellXfs>
  <cellStyles count="5">
    <cellStyle name="Обычный" xfId="0" builtinId="0"/>
    <cellStyle name="Обычный 2" xfId="1"/>
    <cellStyle name="Финансовый [0]" xfId="2" builtinId="6"/>
    <cellStyle name="Финансовый 2" xfId="3"/>
    <cellStyle name="Хороший" xfId="4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0" Type="http://schemas.openxmlformats.org/officeDocument/2006/relationships/styles" Target="styles.xml"/><Relationship  Id="rId9" Type="http://schemas.openxmlformats.org/officeDocument/2006/relationships/sharedStrings" Target="sharedStrings.xml"/><Relationship  Id="rId8" Type="http://schemas.openxmlformats.org/officeDocument/2006/relationships/theme" Target="theme/theme1.xml"/><Relationship  Id="rId7" Type="http://schemas.openxmlformats.org/officeDocument/2006/relationships/worksheet" Target="worksheets/sheet7.xml"/><Relationship  Id="rId6" Type="http://schemas.openxmlformats.org/officeDocument/2006/relationships/worksheet" Target="worksheets/sheet6.xml"/><Relationship  Id="rId5" Type="http://schemas.openxmlformats.org/officeDocument/2006/relationships/worksheet" Target="worksheets/sheet5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published="0">
    <tabColor rgb="FF92D050"/>
    <outlinePr applyStyles="0" summaryBelow="1" summaryRight="1" showOutlineSymbols="1"/>
    <pageSetUpPr autoPageBreaks="1" fitToPage="1"/>
  </sheetPr>
  <sheetViews>
    <sheetView topLeftCell="A13" zoomScale="90" workbookViewId="0">
      <selection activeCell="B17" activeCellId="0" sqref="B17:B50"/>
    </sheetView>
  </sheetViews>
  <sheetFormatPr defaultColWidth="9.109375" defaultRowHeight="12.75" customHeight="1"/>
  <cols>
    <col customWidth="1" min="1" max="1" style="1" width="3.6640625"/>
    <col customWidth="1" min="2" max="2" style="1" width="19"/>
    <col customWidth="1" min="3" max="4" style="2" width="13.6640625"/>
    <col customWidth="1" min="5" max="5" style="2" width="15"/>
    <col customWidth="1" min="6" max="6" style="2" width="15.6640625"/>
    <col customWidth="1" min="7" max="7" style="2" width="14.33203125"/>
    <col customWidth="1" min="8" max="8" style="2" width="14.6640625"/>
    <col customWidth="1" min="9" max="9" style="2" width="16.6640625"/>
    <col customWidth="1" min="10" max="247" style="1" width="9.109375"/>
    <col min="248" max="16384" style="1" width="9.109375"/>
  </cols>
  <sheetData>
    <row r="1" ht="60.75" customHeight="1">
      <c r="B1" s="3" t="s">
        <v>0</v>
      </c>
      <c r="C1" s="4"/>
      <c r="D1" s="4"/>
      <c r="E1" s="4"/>
      <c r="F1" s="4"/>
      <c r="G1" s="4"/>
      <c r="H1" s="4"/>
      <c r="I1" s="4"/>
    </row>
    <row r="2" ht="9.75" customHeight="1">
      <c r="B2" s="5"/>
      <c r="C2" s="6"/>
      <c r="D2" s="6"/>
      <c r="E2" s="6"/>
      <c r="F2" s="6"/>
      <c r="G2" s="6"/>
      <c r="H2" s="6"/>
      <c r="I2" s="6"/>
    </row>
    <row r="3" ht="13.199999999999999">
      <c r="B3" s="7"/>
      <c r="C3" s="8"/>
      <c r="D3" s="8"/>
      <c r="E3" s="8"/>
      <c r="F3" s="8"/>
      <c r="G3" s="8"/>
      <c r="H3" s="8"/>
      <c r="I3" s="9" t="s">
        <v>1</v>
      </c>
    </row>
    <row r="4" ht="13.199999999999999">
      <c r="B4" s="7"/>
      <c r="C4" s="8"/>
      <c r="D4" s="8"/>
      <c r="E4" s="8"/>
      <c r="F4" s="8"/>
      <c r="G4" s="8"/>
      <c r="H4" s="8"/>
      <c r="I4" s="9"/>
    </row>
    <row r="5" ht="28.5" customHeight="1">
      <c r="B5" s="10" t="s">
        <v>2</v>
      </c>
      <c r="C5" s="11"/>
      <c r="D5" s="11"/>
      <c r="E5" s="11"/>
      <c r="F5" s="11"/>
      <c r="G5" s="11"/>
      <c r="H5" s="11"/>
      <c r="I5" s="11"/>
    </row>
    <row r="6" ht="14.25">
      <c r="B6" s="12" t="s">
        <v>3</v>
      </c>
      <c r="C6" s="13"/>
      <c r="D6" s="13"/>
      <c r="E6" s="13"/>
      <c r="F6" s="13"/>
      <c r="G6" s="13"/>
      <c r="H6" s="13"/>
      <c r="I6" s="13"/>
    </row>
    <row r="7" ht="12.75" customHeight="1">
      <c r="B7" s="14" t="s">
        <v>4</v>
      </c>
      <c r="C7" s="15"/>
      <c r="D7" s="15"/>
      <c r="E7" s="15"/>
      <c r="F7" s="15"/>
      <c r="G7" s="15"/>
      <c r="H7" s="15"/>
      <c r="I7" s="15"/>
    </row>
    <row r="8" ht="21.75" customHeight="1">
      <c r="B8" s="14"/>
      <c r="C8" s="15"/>
      <c r="D8" s="15"/>
      <c r="E8" s="15"/>
      <c r="F8" s="15"/>
      <c r="G8" s="15"/>
      <c r="H8" s="15"/>
      <c r="I8" s="15"/>
    </row>
    <row r="9" ht="15.75" customHeight="1">
      <c r="B9" s="14" t="s">
        <v>5</v>
      </c>
      <c r="C9" s="15"/>
      <c r="D9" s="15"/>
      <c r="E9" s="15"/>
      <c r="F9" s="15"/>
      <c r="G9" s="15"/>
      <c r="H9" s="15"/>
      <c r="I9" s="15"/>
    </row>
    <row r="10" ht="14.25">
      <c r="B10" s="12" t="s">
        <v>6</v>
      </c>
      <c r="C10" s="13"/>
      <c r="D10" s="13"/>
      <c r="E10" s="13"/>
      <c r="F10" s="13"/>
      <c r="G10" s="13"/>
      <c r="H10" s="13"/>
      <c r="I10" s="13"/>
    </row>
    <row r="11" ht="14.25">
      <c r="B11" s="12" t="s">
        <v>7</v>
      </c>
      <c r="C11" s="13"/>
      <c r="D11" s="13"/>
      <c r="E11" s="13"/>
      <c r="F11" s="13"/>
      <c r="G11" s="13"/>
      <c r="H11" s="13"/>
      <c r="I11" s="13"/>
    </row>
    <row r="12" ht="13.199999999999999">
      <c r="B12" s="7"/>
      <c r="C12" s="8"/>
      <c r="D12" s="8"/>
      <c r="E12" s="8"/>
      <c r="F12" s="8"/>
      <c r="G12" s="8"/>
      <c r="H12" s="8"/>
      <c r="I12" s="8"/>
    </row>
    <row r="13" ht="24" customHeight="1">
      <c r="B13" s="16" t="s">
        <v>8</v>
      </c>
      <c r="C13" s="17" t="s">
        <v>9</v>
      </c>
      <c r="D13" s="17" t="s">
        <v>10</v>
      </c>
      <c r="E13" s="17" t="s">
        <v>11</v>
      </c>
      <c r="F13" s="17" t="s">
        <v>12</v>
      </c>
      <c r="G13" s="17" t="s">
        <v>13</v>
      </c>
      <c r="H13" s="17" t="s">
        <v>14</v>
      </c>
      <c r="I13" s="17" t="s">
        <v>15</v>
      </c>
    </row>
    <row r="14" ht="33.75" customHeight="1">
      <c r="B14" s="16"/>
      <c r="C14" s="18"/>
      <c r="D14" s="18"/>
      <c r="E14" s="18"/>
      <c r="F14" s="18"/>
      <c r="G14" s="18"/>
      <c r="H14" s="18"/>
      <c r="I14" s="18"/>
    </row>
    <row r="15" ht="35.25" customHeight="1">
      <c r="B15" s="16"/>
      <c r="C15" s="19"/>
      <c r="D15" s="19"/>
      <c r="E15" s="19"/>
      <c r="F15" s="19"/>
      <c r="G15" s="19"/>
      <c r="H15" s="19"/>
      <c r="I15" s="19"/>
    </row>
    <row r="16" ht="20.25" customHeight="1">
      <c r="B16" s="20">
        <v>1</v>
      </c>
      <c r="C16" s="21">
        <v>2</v>
      </c>
      <c r="D16" s="21">
        <v>3</v>
      </c>
      <c r="E16" s="21">
        <v>4</v>
      </c>
      <c r="F16" s="21">
        <v>5</v>
      </c>
      <c r="G16" s="21">
        <v>6</v>
      </c>
      <c r="H16" s="21">
        <v>7</v>
      </c>
      <c r="I16" s="21" t="s">
        <v>16</v>
      </c>
    </row>
    <row r="17" ht="13.5" customHeight="1">
      <c r="B17" s="22" t="s">
        <v>17</v>
      </c>
      <c r="C17" s="23">
        <f>'Выплата приемной семье'!R20</f>
        <v>13369.1</v>
      </c>
      <c r="D17" s="23">
        <f>'Вознаграждение  '!K17</f>
        <v>18023.400000000001</v>
      </c>
      <c r="E17" s="23">
        <f>'Выплата семьям опекунов'!R20</f>
        <v>4316.6999999999998</v>
      </c>
      <c r="F17" s="23">
        <f>'Поддержка детей-сирот '!V20</f>
        <v>0</v>
      </c>
      <c r="G17" s="23">
        <f>'Проезд один раз в год'!I20</f>
        <v>0</v>
      </c>
      <c r="H17" s="23">
        <f>'Отдел опеки и попечительства'!E12</f>
        <v>2876.6000000000004</v>
      </c>
      <c r="I17" s="23">
        <f t="shared" ref="I17:I52" si="0">C17+D17+E17+F17+G17+H17</f>
        <v>38585.799999999996</v>
      </c>
    </row>
    <row r="18" ht="13.5" customHeight="1">
      <c r="B18" s="22" t="s">
        <v>18</v>
      </c>
      <c r="C18" s="23">
        <f>'Выплата приемной семье'!R21</f>
        <v>18203.499999999996</v>
      </c>
      <c r="D18" s="23">
        <f>'Вознаграждение  '!K18</f>
        <v>34426.800000000003</v>
      </c>
      <c r="E18" s="23">
        <f>'Выплата семьям опекунов'!R21</f>
        <v>14810.799999999999</v>
      </c>
      <c r="F18" s="23">
        <f>'Поддержка детей-сирот '!V21</f>
        <v>0</v>
      </c>
      <c r="G18" s="23">
        <f>'Проезд один раз в год'!I21</f>
        <v>0</v>
      </c>
      <c r="H18" s="23">
        <f>'Отдел опеки и попечительства'!E13</f>
        <v>5900.6999999999998</v>
      </c>
      <c r="I18" s="23">
        <f t="shared" si="0"/>
        <v>73341.800000000003</v>
      </c>
    </row>
    <row r="19" ht="13.5" customHeight="1">
      <c r="B19" s="22" t="s">
        <v>19</v>
      </c>
      <c r="C19" s="23">
        <f>'Выплата приемной семье'!R22</f>
        <v>17384.400000000001</v>
      </c>
      <c r="D19" s="23">
        <f>'Вознаграждение  '!K19</f>
        <v>29870.299999999999</v>
      </c>
      <c r="E19" s="23">
        <f>'Выплата семьям опекунов'!R22</f>
        <v>22255</v>
      </c>
      <c r="F19" s="23">
        <f>'Поддержка детей-сирот '!V22</f>
        <v>0</v>
      </c>
      <c r="G19" s="23">
        <f>'Проезд один раз в год'!I22</f>
        <v>0</v>
      </c>
      <c r="H19" s="23">
        <f>'Отдел опеки и попечительства'!E14</f>
        <v>4251.2000000000007</v>
      </c>
      <c r="I19" s="23">
        <f t="shared" si="0"/>
        <v>73760.899999999994</v>
      </c>
    </row>
    <row r="20" ht="13.5" customHeight="1">
      <c r="B20" s="22" t="s">
        <v>20</v>
      </c>
      <c r="C20" s="23">
        <f>'Выплата приемной семье'!R23</f>
        <v>11779.9</v>
      </c>
      <c r="D20" s="23">
        <f>'Вознаграждение  '!K20</f>
        <v>27338.900000000001</v>
      </c>
      <c r="E20" s="23">
        <f>'Выплата семьям опекунов'!R23</f>
        <v>5398.9000000000005</v>
      </c>
      <c r="F20" s="23">
        <f>'Поддержка детей-сирот '!V23</f>
        <v>0</v>
      </c>
      <c r="G20" s="23">
        <f>'Проезд один раз в год'!I23</f>
        <v>10</v>
      </c>
      <c r="H20" s="23">
        <f>'Отдел опеки и попечительства'!E15</f>
        <v>3151.5000000000005</v>
      </c>
      <c r="I20" s="23">
        <f t="shared" si="0"/>
        <v>47679.200000000004</v>
      </c>
    </row>
    <row r="21" ht="13.5" customHeight="1">
      <c r="B21" s="22" t="s">
        <v>21</v>
      </c>
      <c r="C21" s="23">
        <f>'Выплата приемной семье'!R24</f>
        <v>6782.3000000000002</v>
      </c>
      <c r="D21" s="23">
        <f>'Вознаграждение  '!K21</f>
        <v>13669.5</v>
      </c>
      <c r="E21" s="23">
        <f>'Выплата семьям опекунов'!R24</f>
        <v>5966.5</v>
      </c>
      <c r="F21" s="23">
        <f>'Поддержка детей-сирот '!V24</f>
        <v>0</v>
      </c>
      <c r="G21" s="23">
        <f>'Проезд один раз в год'!I24</f>
        <v>0</v>
      </c>
      <c r="H21" s="23">
        <f>'Отдел опеки и попечительства'!E16</f>
        <v>2574.4000000000001</v>
      </c>
      <c r="I21" s="23">
        <f t="shared" si="0"/>
        <v>28992.700000000001</v>
      </c>
    </row>
    <row r="22" ht="13.5" customHeight="1">
      <c r="B22" s="22" t="s">
        <v>22</v>
      </c>
      <c r="C22" s="23">
        <f>'Выплата приемной семье'!R25</f>
        <v>4981.9000000000005</v>
      </c>
      <c r="D22" s="23">
        <f>'Вознаграждение  '!K22</f>
        <v>6682.8000000000002</v>
      </c>
      <c r="E22" s="23">
        <f>'Выплата семьям опекунов'!R25</f>
        <v>2388.3000000000002</v>
      </c>
      <c r="F22" s="23">
        <f>'Поддержка детей-сирот '!V25</f>
        <v>0</v>
      </c>
      <c r="G22" s="23">
        <f>'Проезд один раз в год'!I25</f>
        <v>0</v>
      </c>
      <c r="H22" s="23">
        <f>'Отдел опеки и попечительства'!E17</f>
        <v>2272.2000000000003</v>
      </c>
      <c r="I22" s="23">
        <f t="shared" si="0"/>
        <v>16325.200000000001</v>
      </c>
    </row>
    <row r="23" ht="13.5" customHeight="1">
      <c r="B23" s="22" t="s">
        <v>23</v>
      </c>
      <c r="C23" s="23">
        <f>'Выплата приемной семье'!R26</f>
        <v>25207.099999999999</v>
      </c>
      <c r="D23" s="23">
        <f>'Вознаграждение  '!K23</f>
        <v>34123.099999999999</v>
      </c>
      <c r="E23" s="23">
        <f>'Выплата семьям опекунов'!R26</f>
        <v>39126.599999999999</v>
      </c>
      <c r="F23" s="23">
        <f>'Поддержка детей-сирот '!V26</f>
        <v>0</v>
      </c>
      <c r="G23" s="23">
        <f>'Проезд один раз в год'!I26</f>
        <v>50</v>
      </c>
      <c r="H23" s="23">
        <f>'Отдел опеки и попечительства'!E18</f>
        <v>8623.1000000000004</v>
      </c>
      <c r="I23" s="23">
        <f t="shared" si="0"/>
        <v>107129.89999999999</v>
      </c>
    </row>
    <row r="24" ht="13.5" customHeight="1">
      <c r="B24" s="22" t="s">
        <v>24</v>
      </c>
      <c r="C24" s="23">
        <f>'Выплата приемной семье'!R27</f>
        <v>35587.599999999999</v>
      </c>
      <c r="D24" s="23">
        <f>'Вознаграждение  '!K24</f>
        <v>60449.400000000001</v>
      </c>
      <c r="E24" s="23">
        <f>'Выплата семьям опекунов'!R27</f>
        <v>10450</v>
      </c>
      <c r="F24" s="23">
        <f>'Поддержка детей-сирот '!V27</f>
        <v>0</v>
      </c>
      <c r="G24" s="23">
        <f>'Проезд один раз в год'!I27</f>
        <v>30</v>
      </c>
      <c r="H24" s="23">
        <f>'Отдел опеки и попечительства'!E19</f>
        <v>7357.8000000000002</v>
      </c>
      <c r="I24" s="23">
        <f t="shared" si="0"/>
        <v>113874.8</v>
      </c>
    </row>
    <row r="25" ht="13.5" customHeight="1">
      <c r="B25" s="22" t="s">
        <v>25</v>
      </c>
      <c r="C25" s="23">
        <f>'Выплата приемной семье'!R28</f>
        <v>8465.8999999999996</v>
      </c>
      <c r="D25" s="23">
        <f>'Вознаграждение  '!K25</f>
        <v>15593.4</v>
      </c>
      <c r="E25" s="23">
        <f>'Выплата семьям опекунов'!R28</f>
        <v>3842.0999999999999</v>
      </c>
      <c r="F25" s="23">
        <f>'Поддержка детей-сирот '!V28</f>
        <v>0</v>
      </c>
      <c r="G25" s="23">
        <f>'Проезд один раз в год'!I28</f>
        <v>0</v>
      </c>
      <c r="H25" s="23">
        <f>'Отдел опеки и попечительства'!E20</f>
        <v>2876.6000000000004</v>
      </c>
      <c r="I25" s="23">
        <f t="shared" si="0"/>
        <v>30778</v>
      </c>
    </row>
    <row r="26" ht="13.5" customHeight="1">
      <c r="B26" s="22" t="s">
        <v>26</v>
      </c>
      <c r="C26" s="23">
        <f>'Выплата приемной семье'!R29</f>
        <v>15412.300000000001</v>
      </c>
      <c r="D26" s="23">
        <f>'Вознаграждение  '!K26</f>
        <v>30477.900000000001</v>
      </c>
      <c r="E26" s="23">
        <f>'Выплата семьям опекунов'!R29</f>
        <v>8939</v>
      </c>
      <c r="F26" s="23">
        <f>'Поддержка детей-сирот '!V29</f>
        <v>0</v>
      </c>
      <c r="G26" s="23">
        <f>'Проезд один раз в год'!I29</f>
        <v>10</v>
      </c>
      <c r="H26" s="23">
        <f>'Отдел опеки и попечительства'!E21</f>
        <v>3976.2000000000003</v>
      </c>
      <c r="I26" s="23">
        <f t="shared" si="0"/>
        <v>58815.400000000001</v>
      </c>
    </row>
    <row r="27" ht="13.5" customHeight="1">
      <c r="B27" s="22" t="s">
        <v>27</v>
      </c>
      <c r="C27" s="23">
        <f>'Выплата приемной семье'!R30</f>
        <v>10529.700000000001</v>
      </c>
      <c r="D27" s="23">
        <f>'Вознаграждение  '!K27</f>
        <v>15897.1</v>
      </c>
      <c r="E27" s="23">
        <f>'Выплата семьям опекунов'!R30</f>
        <v>31545.099999999999</v>
      </c>
      <c r="F27" s="23">
        <f>'Поддержка детей-сирот '!V30</f>
        <v>0</v>
      </c>
      <c r="G27" s="23">
        <f>'Проезд один раз в год'!I30</f>
        <v>0</v>
      </c>
      <c r="H27" s="23">
        <f>'Отдел опеки и попечительства'!E22</f>
        <v>7109.6000000000004</v>
      </c>
      <c r="I27" s="23">
        <f t="shared" si="0"/>
        <v>65081.5</v>
      </c>
    </row>
    <row r="28" ht="13.5" customHeight="1">
      <c r="B28" s="22" t="s">
        <v>28</v>
      </c>
      <c r="C28" s="23">
        <f>'Выплата приемной семье'!R31</f>
        <v>4229.0999999999995</v>
      </c>
      <c r="D28" s="23">
        <f>'Вознаграждение  '!K28</f>
        <v>8302.8999999999996</v>
      </c>
      <c r="E28" s="23">
        <f>'Выплата семьям опекунов'!R31</f>
        <v>2774.0999999999999</v>
      </c>
      <c r="F28" s="23">
        <f>'Поддержка детей-сирот '!V31</f>
        <v>0</v>
      </c>
      <c r="G28" s="23">
        <f>'Проезд один раз в год'!I31</f>
        <v>0</v>
      </c>
      <c r="H28" s="23">
        <f>'Отдел опеки и попечительства'!E23</f>
        <v>2272.2000000000003</v>
      </c>
      <c r="I28" s="23">
        <f t="shared" si="0"/>
        <v>17578.299999999999</v>
      </c>
    </row>
    <row r="29" ht="13.5" customHeight="1">
      <c r="B29" s="22" t="s">
        <v>29</v>
      </c>
      <c r="C29" s="23">
        <f>'Выплата приемной семье'!R32</f>
        <v>20428.299999999999</v>
      </c>
      <c r="D29" s="23">
        <f>'Вознаграждение  '!K29</f>
        <v>27845.200000000001</v>
      </c>
      <c r="E29" s="23">
        <f>'Выплата семьям опекунов'!R32</f>
        <v>3555.2000000000003</v>
      </c>
      <c r="F29" s="23">
        <f>'Поддержка детей-сирот '!V32</f>
        <v>0</v>
      </c>
      <c r="G29" s="23">
        <f>'Проезд один раз в год'!I32</f>
        <v>0</v>
      </c>
      <c r="H29" s="23">
        <f>'Отдел опеки и попечительства'!E24</f>
        <v>4251.2000000000007</v>
      </c>
      <c r="I29" s="23">
        <f t="shared" si="0"/>
        <v>56079.899999999994</v>
      </c>
    </row>
    <row r="30" ht="13.5" customHeight="1">
      <c r="B30" s="22" t="s">
        <v>30</v>
      </c>
      <c r="C30" s="23">
        <f>'Выплата приемной семье'!R33</f>
        <v>7348.5</v>
      </c>
      <c r="D30" s="23">
        <f>'Вознаграждение  '!K30</f>
        <v>14783.299999999999</v>
      </c>
      <c r="E30" s="23">
        <f>'Выплата семьям опекунов'!R33</f>
        <v>25160.099999999999</v>
      </c>
      <c r="F30" s="23">
        <f>'Поддержка детей-сирот '!V33</f>
        <v>0</v>
      </c>
      <c r="G30" s="23">
        <f>'Проезд один раз в год'!I33</f>
        <v>0</v>
      </c>
      <c r="H30" s="23">
        <f>'Отдел опеки и попечительства'!E25</f>
        <v>7384.6000000000004</v>
      </c>
      <c r="I30" s="23">
        <f t="shared" si="0"/>
        <v>54676.499999999993</v>
      </c>
    </row>
    <row r="31" ht="13.5" customHeight="1">
      <c r="B31" s="22" t="s">
        <v>31</v>
      </c>
      <c r="C31" s="23">
        <f>'Выплата приемной семье'!R34</f>
        <v>15162.6</v>
      </c>
      <c r="D31" s="23">
        <f>'Вознаграждение  '!K31</f>
        <v>25313.900000000001</v>
      </c>
      <c r="E31" s="23">
        <f>'Выплата семьям опекунов'!R34</f>
        <v>10143.9</v>
      </c>
      <c r="F31" s="23">
        <f>'Поддержка детей-сирот '!V34</f>
        <v>0</v>
      </c>
      <c r="G31" s="23">
        <f>'Проезд один раз в год'!I34</f>
        <v>0</v>
      </c>
      <c r="H31" s="23">
        <f>'Отдел опеки и попечительства'!E26</f>
        <v>4251.2000000000007</v>
      </c>
      <c r="I31" s="23">
        <f t="shared" si="0"/>
        <v>54871.600000000006</v>
      </c>
    </row>
    <row r="32" ht="13.5" customHeight="1">
      <c r="B32" s="22" t="s">
        <v>32</v>
      </c>
      <c r="C32" s="23">
        <f>'Выплата приемной семье'!R35</f>
        <v>22529.200000000004</v>
      </c>
      <c r="D32" s="23">
        <f>'Вознаграждение  '!K32</f>
        <v>34629.400000000001</v>
      </c>
      <c r="E32" s="23">
        <f>'Выплата семьям опекунов'!R35</f>
        <v>4892.3000000000002</v>
      </c>
      <c r="F32" s="23">
        <f>'Поддержка детей-сирот '!V35</f>
        <v>0</v>
      </c>
      <c r="G32" s="23">
        <f>'Проезд один раз в год'!I35</f>
        <v>0</v>
      </c>
      <c r="H32" s="23">
        <f>'Отдел опеки и попечительства'!E27</f>
        <v>1969.9000000000001</v>
      </c>
      <c r="I32" s="23">
        <f t="shared" si="0"/>
        <v>64020.80000000001</v>
      </c>
    </row>
    <row r="33" ht="13.5" customHeight="1">
      <c r="B33" s="22" t="s">
        <v>33</v>
      </c>
      <c r="C33" s="23">
        <f>'Выплата приемной семье'!R36</f>
        <v>18426.399999999998</v>
      </c>
      <c r="D33" s="23">
        <f>'Вознаграждение  '!K33</f>
        <v>38274.5</v>
      </c>
      <c r="E33" s="23">
        <f>'Выплата семьям опекунов'!R36</f>
        <v>13022.400000000001</v>
      </c>
      <c r="F33" s="23">
        <f>'Поддержка детей-сирот '!V36</f>
        <v>0</v>
      </c>
      <c r="G33" s="23">
        <f>'Проезд один раз в год'!I36</f>
        <v>20</v>
      </c>
      <c r="H33" s="23">
        <f>'Отдел опеки и попечительства'!E28</f>
        <v>3976.2000000000003</v>
      </c>
      <c r="I33" s="23">
        <f t="shared" si="0"/>
        <v>73719.499999999985</v>
      </c>
    </row>
    <row r="34" ht="13.5" customHeight="1">
      <c r="B34" s="22" t="s">
        <v>34</v>
      </c>
      <c r="C34" s="23">
        <f>'Выплата приемной семье'!R37</f>
        <v>12519.300000000001</v>
      </c>
      <c r="D34" s="23">
        <f>'Вознаграждение  '!K34</f>
        <v>22782.5</v>
      </c>
      <c r="E34" s="23">
        <f>'Выплата семьям опекунов'!R37</f>
        <v>28154</v>
      </c>
      <c r="F34" s="23">
        <f>'Поддержка детей-сирот '!V37</f>
        <v>0</v>
      </c>
      <c r="G34" s="23">
        <f>'Проезд один раз в год'!I37</f>
        <v>0</v>
      </c>
      <c r="H34" s="23">
        <f>'Отдел опеки и попечительства'!E29</f>
        <v>6559.8000000000002</v>
      </c>
      <c r="I34" s="23">
        <f t="shared" si="0"/>
        <v>70015.600000000006</v>
      </c>
    </row>
    <row r="35" ht="13.5" customHeight="1">
      <c r="B35" s="22" t="s">
        <v>35</v>
      </c>
      <c r="C35" s="23">
        <f>'Выплата приемной семье'!R38</f>
        <v>59562.600000000006</v>
      </c>
      <c r="D35" s="23">
        <f>'Вознаграждение  '!K35</f>
        <v>81510.600000000006</v>
      </c>
      <c r="E35" s="23">
        <f>'Выплата семьям опекунов'!R38</f>
        <v>64808</v>
      </c>
      <c r="F35" s="23">
        <f>'Поддержка детей-сирот '!V38</f>
        <v>0</v>
      </c>
      <c r="G35" s="23">
        <f>'Проезд один раз в год'!I38</f>
        <v>0</v>
      </c>
      <c r="H35" s="23">
        <f>'Отдел опеки и попечительства'!E30</f>
        <v>24014.900000000001</v>
      </c>
      <c r="I35" s="23">
        <f t="shared" si="0"/>
        <v>229896.10000000001</v>
      </c>
    </row>
    <row r="36" ht="13.5" customHeight="1">
      <c r="B36" s="22" t="s">
        <v>36</v>
      </c>
      <c r="C36" s="23">
        <f>'Выплата приемной семье'!R39</f>
        <v>17970.200000000001</v>
      </c>
      <c r="D36" s="23">
        <f>'Вознаграждение  '!K36</f>
        <v>30174.099999999999</v>
      </c>
      <c r="E36" s="23">
        <f>'Выплата семьям опекунов'!R39</f>
        <v>16198.6</v>
      </c>
      <c r="F36" s="23">
        <f>'Поддержка детей-сирот '!V39</f>
        <v>0</v>
      </c>
      <c r="G36" s="23">
        <f>'Проезд один раз в год'!I39</f>
        <v>0</v>
      </c>
      <c r="H36" s="23">
        <f>'Отдел опеки и попечительства'!E31</f>
        <v>5076</v>
      </c>
      <c r="I36" s="23">
        <f t="shared" si="0"/>
        <v>69418.899999999994</v>
      </c>
    </row>
    <row r="37" ht="13.5" customHeight="1">
      <c r="B37" s="22" t="s">
        <v>37</v>
      </c>
      <c r="C37" s="23">
        <f>'Выплата приемной семье'!R40</f>
        <v>3975.5999999999999</v>
      </c>
      <c r="D37" s="23">
        <f>'Вознаграждение  '!K37</f>
        <v>6682.8000000000002</v>
      </c>
      <c r="E37" s="23">
        <f>'Выплата семьям опекунов'!R40</f>
        <v>1491.5999999999999</v>
      </c>
      <c r="F37" s="23">
        <f>'Поддержка детей-сирот '!V40</f>
        <v>0</v>
      </c>
      <c r="G37" s="23">
        <f>'Проезд один раз в год'!I40</f>
        <v>20</v>
      </c>
      <c r="H37" s="23">
        <f>'Отдел опеки и попечительства'!E32</f>
        <v>1667.7000000000003</v>
      </c>
      <c r="I37" s="23">
        <f t="shared" si="0"/>
        <v>13837.700000000001</v>
      </c>
    </row>
    <row r="38" ht="13.5" customHeight="1">
      <c r="B38" s="22" t="s">
        <v>38</v>
      </c>
      <c r="C38" s="23">
        <f>'Выплата приемной семье'!R41</f>
        <v>15243.1</v>
      </c>
      <c r="D38" s="23">
        <f>'Вознаграждение  '!K38</f>
        <v>28857.799999999999</v>
      </c>
      <c r="E38" s="23">
        <f>'Выплата семьям опекунов'!R41</f>
        <v>10904.300000000001</v>
      </c>
      <c r="F38" s="23">
        <f>'Поддержка детей-сирот '!V41</f>
        <v>0</v>
      </c>
      <c r="G38" s="23">
        <f>'Проезд один раз в год'!I41</f>
        <v>20</v>
      </c>
      <c r="H38" s="23">
        <f>'Отдел опеки и попечительства'!E33</f>
        <v>4801.1000000000004</v>
      </c>
      <c r="I38" s="23">
        <f t="shared" si="0"/>
        <v>59826.300000000003</v>
      </c>
    </row>
    <row r="39" ht="13.5" customHeight="1">
      <c r="B39" s="22" t="s">
        <v>39</v>
      </c>
      <c r="C39" s="23">
        <f>'Выплата приемной семье'!R42</f>
        <v>18443.199999999997</v>
      </c>
      <c r="D39" s="23">
        <f>'Вознаграждение  '!K39</f>
        <v>29870.299999999999</v>
      </c>
      <c r="E39" s="23">
        <f>'Выплата семьям опекунов'!R42</f>
        <v>13196.800000000001</v>
      </c>
      <c r="F39" s="23">
        <f>'Поддержка детей-сирот '!V42</f>
        <v>46341.599999999999</v>
      </c>
      <c r="G39" s="23">
        <f>'Проезд один раз в год'!I42</f>
        <v>0</v>
      </c>
      <c r="H39" s="23">
        <f>'Отдел опеки и попечительства'!E34</f>
        <v>5625.8000000000002</v>
      </c>
      <c r="I39" s="23">
        <f t="shared" si="0"/>
        <v>113477.7</v>
      </c>
    </row>
    <row r="40" ht="13.5" customHeight="1">
      <c r="B40" s="22" t="s">
        <v>40</v>
      </c>
      <c r="C40" s="23">
        <f>'Выплата приемной семье'!R43</f>
        <v>23433.900000000001</v>
      </c>
      <c r="D40" s="23">
        <f>'Вознаграждение  '!K40</f>
        <v>45564.900000000001</v>
      </c>
      <c r="E40" s="23">
        <f>'Выплата семьям опекунов'!R43</f>
        <v>38707</v>
      </c>
      <c r="F40" s="23">
        <f>'Поддержка детей-сирот '!V43</f>
        <v>105560.40000000001</v>
      </c>
      <c r="G40" s="23">
        <f>'Проезд один раз в год'!I43</f>
        <v>0</v>
      </c>
      <c r="H40" s="23">
        <f>'Отдел опеки и попечительства'!E35</f>
        <v>8209.2999999999993</v>
      </c>
      <c r="I40" s="23">
        <f t="shared" si="0"/>
        <v>221475.5</v>
      </c>
    </row>
    <row r="41" ht="13.5" customHeight="1">
      <c r="B41" s="22" t="s">
        <v>41</v>
      </c>
      <c r="C41" s="23">
        <f>'Выплата приемной семье'!R44</f>
        <v>8271.2999999999993</v>
      </c>
      <c r="D41" s="23">
        <f>'Вознаграждение  '!K41</f>
        <v>14479.6</v>
      </c>
      <c r="E41" s="23">
        <f>'Выплата семьям опекунов'!R44</f>
        <v>5091.8000000000002</v>
      </c>
      <c r="F41" s="23">
        <f>'Поддержка детей-сирот '!V44</f>
        <v>0</v>
      </c>
      <c r="G41" s="23">
        <f>'Проезд один раз в год'!I44</f>
        <v>0</v>
      </c>
      <c r="H41" s="23">
        <f>'Отдел опеки и попечительства'!E36</f>
        <v>2272.2000000000003</v>
      </c>
      <c r="I41" s="23">
        <f t="shared" si="0"/>
        <v>30114.900000000001</v>
      </c>
    </row>
    <row r="42" ht="13.5" customHeight="1">
      <c r="B42" s="22" t="s">
        <v>42</v>
      </c>
      <c r="C42" s="23">
        <f>'Выплата приемной семье'!R45</f>
        <v>10165.4</v>
      </c>
      <c r="D42" s="23">
        <f>'Вознаграждение  '!K42</f>
        <v>15998.299999999999</v>
      </c>
      <c r="E42" s="23">
        <f>'Выплата семьям опекунов'!R45</f>
        <v>1866.1999999999998</v>
      </c>
      <c r="F42" s="23">
        <f>'Поддержка детей-сирот '!V45</f>
        <v>0</v>
      </c>
      <c r="G42" s="23">
        <f>'Проезд один раз в год'!I45</f>
        <v>0</v>
      </c>
      <c r="H42" s="23">
        <f>'Отдел опеки и попечительства'!E37</f>
        <v>2272.2000000000003</v>
      </c>
      <c r="I42" s="23">
        <f t="shared" si="0"/>
        <v>30302.099999999999</v>
      </c>
    </row>
    <row r="43" ht="13.5" customHeight="1">
      <c r="B43" s="22" t="s">
        <v>43</v>
      </c>
      <c r="C43" s="23">
        <f>'Выплата приемной семье'!R46</f>
        <v>16588.200000000001</v>
      </c>
      <c r="D43" s="23">
        <f>'Вознаграждение  '!K43</f>
        <v>25212.5</v>
      </c>
      <c r="E43" s="23">
        <f>'Выплата семьям опекунов'!R46</f>
        <v>8395</v>
      </c>
      <c r="F43" s="23">
        <f>'Поддержка детей-сирот '!V46</f>
        <v>0</v>
      </c>
      <c r="G43" s="23">
        <f>'Проезд один раз в год'!I46</f>
        <v>0</v>
      </c>
      <c r="H43" s="23">
        <f>'Отдел опеки и попечительства'!E38</f>
        <v>3701.4000000000005</v>
      </c>
      <c r="I43" s="23">
        <f t="shared" si="0"/>
        <v>53897.099999999999</v>
      </c>
    </row>
    <row r="44" ht="13.5" customHeight="1">
      <c r="B44" s="22" t="s">
        <v>44</v>
      </c>
      <c r="C44" s="23">
        <f>'Выплата приемной семье'!R47</f>
        <v>21933.799999999999</v>
      </c>
      <c r="D44" s="23">
        <f>'Вознаграждение  '!K44</f>
        <v>36958.199999999997</v>
      </c>
      <c r="E44" s="23">
        <f>'Выплата семьям опекунов'!R47</f>
        <v>31309.599999999999</v>
      </c>
      <c r="F44" s="23">
        <f>'Поддержка детей-сирот '!V47</f>
        <v>150193.89999999999</v>
      </c>
      <c r="G44" s="23">
        <f>'Проезд один раз в год'!I47</f>
        <v>0</v>
      </c>
      <c r="H44" s="23">
        <f>'Отдел опеки и попечительства'!E39</f>
        <v>7798.3000000000011</v>
      </c>
      <c r="I44" s="23">
        <f t="shared" si="0"/>
        <v>248193.79999999999</v>
      </c>
    </row>
    <row r="45" ht="13.5" customHeight="1">
      <c r="B45" s="22" t="s">
        <v>45</v>
      </c>
      <c r="C45" s="23">
        <f>'Выплата приемной семье'!R48</f>
        <v>4908.2999999999993</v>
      </c>
      <c r="D45" s="23">
        <f>'Вознаграждение  '!K45</f>
        <v>5974.1000000000004</v>
      </c>
      <c r="E45" s="23">
        <f>'Выплата семьям опекунов'!R48</f>
        <v>1210.2</v>
      </c>
      <c r="F45" s="23">
        <f>'Поддержка детей-сирот '!V48</f>
        <v>92579.299999999988</v>
      </c>
      <c r="G45" s="23">
        <f>'Проезд один раз в год'!I48</f>
        <v>0</v>
      </c>
      <c r="H45" s="23">
        <f>'Отдел опеки и попечительства'!E40</f>
        <v>2574.4000000000001</v>
      </c>
      <c r="I45" s="23">
        <f t="shared" si="0"/>
        <v>107246.29999999999</v>
      </c>
    </row>
    <row r="46" ht="13.5" customHeight="1">
      <c r="B46" s="22" t="s">
        <v>46</v>
      </c>
      <c r="C46" s="23">
        <f>'Выплата приемной семье'!R49</f>
        <v>8417.3999999999996</v>
      </c>
      <c r="D46" s="23">
        <f>'Вознаграждение  '!K46</f>
        <v>12960.700000000001</v>
      </c>
      <c r="E46" s="23">
        <f>'Выплата семьям опекунов'!R49</f>
        <v>4858.9000000000005</v>
      </c>
      <c r="F46" s="23">
        <f>'Поддержка детей-сирот '!V49</f>
        <v>0</v>
      </c>
      <c r="G46" s="23">
        <f>'Проезд один раз в год'!I49</f>
        <v>0</v>
      </c>
      <c r="H46" s="23">
        <f>'Отдел опеки и попечительства'!E41</f>
        <v>3701.4000000000005</v>
      </c>
      <c r="I46" s="23">
        <f t="shared" si="0"/>
        <v>29938.400000000001</v>
      </c>
    </row>
    <row r="47" ht="13.5" customHeight="1">
      <c r="B47" s="22" t="s">
        <v>47</v>
      </c>
      <c r="C47" s="23">
        <f>'Выплата приемной семье'!R50</f>
        <v>3616.3999999999996</v>
      </c>
      <c r="D47" s="23">
        <f>'Вознаграждение  '!K47</f>
        <v>8100.3999999999996</v>
      </c>
      <c r="E47" s="23">
        <f>'Выплата семьям опекунов'!R50</f>
        <v>3299.8000000000002</v>
      </c>
      <c r="F47" s="23">
        <f>'Поддержка детей-сирот '!V50</f>
        <v>0</v>
      </c>
      <c r="G47" s="23">
        <f>'Проезд один раз в год'!I50</f>
        <v>0</v>
      </c>
      <c r="H47" s="23">
        <f>'Отдел опеки и попечительства'!E42</f>
        <v>9747.7000000000007</v>
      </c>
      <c r="I47" s="23">
        <f t="shared" si="0"/>
        <v>24764.299999999999</v>
      </c>
    </row>
    <row r="48" ht="13.5" customHeight="1">
      <c r="B48" s="22" t="s">
        <v>48</v>
      </c>
      <c r="C48" s="23">
        <f>'Выплата приемной семье'!R51</f>
        <v>7042.1000000000004</v>
      </c>
      <c r="D48" s="23">
        <f>'Вознаграждение  '!K48</f>
        <v>12454.4</v>
      </c>
      <c r="E48" s="23">
        <f>'Выплата семьям опекунов'!R51</f>
        <v>30472.199999999997</v>
      </c>
      <c r="F48" s="23">
        <f>'Поддержка детей-сирот '!V51</f>
        <v>0</v>
      </c>
      <c r="G48" s="23">
        <f>'Проезд один раз в год'!I51</f>
        <v>0</v>
      </c>
      <c r="H48" s="23">
        <f>'Отдел опеки и попечительства'!E43</f>
        <v>5405.3999999999996</v>
      </c>
      <c r="I48" s="23">
        <f t="shared" si="0"/>
        <v>55374.099999999999</v>
      </c>
    </row>
    <row r="49" ht="13.5" customHeight="1">
      <c r="B49" s="22" t="s">
        <v>49</v>
      </c>
      <c r="C49" s="23">
        <f>'Выплата приемной семье'!R52</f>
        <v>19796.400000000001</v>
      </c>
      <c r="D49" s="23">
        <f>'Вознаграждение  '!K49</f>
        <v>27642.700000000001</v>
      </c>
      <c r="E49" s="23">
        <f>'Выплата семьям опекунов'!R52</f>
        <v>24345.899999999998</v>
      </c>
      <c r="F49" s="23">
        <f>'Поддержка детей-сирот '!V52</f>
        <v>0</v>
      </c>
      <c r="G49" s="23">
        <f>'Проезд один раз в год'!I52</f>
        <v>0</v>
      </c>
      <c r="H49" s="23">
        <f>'Отдел опеки и попечительства'!E44</f>
        <v>2876.6000000000004</v>
      </c>
      <c r="I49" s="23">
        <f t="shared" si="0"/>
        <v>74661.600000000006</v>
      </c>
    </row>
    <row r="50" ht="13.5" customHeight="1">
      <c r="B50" s="22" t="s">
        <v>50</v>
      </c>
      <c r="C50" s="23">
        <f>'Выплата приемной семье'!R53</f>
        <v>8157.0000000000009</v>
      </c>
      <c r="D50" s="23">
        <f>'Вознаграждение  '!K50</f>
        <v>16808.400000000001</v>
      </c>
      <c r="E50" s="23">
        <f>'Выплата семьям опекунов'!R53</f>
        <v>4937.9000000000005</v>
      </c>
      <c r="F50" s="23">
        <f>'Поддержка детей-сирот '!V53</f>
        <v>0</v>
      </c>
      <c r="G50" s="23">
        <f>'Проезд один раз в год'!I53</f>
        <v>0</v>
      </c>
      <c r="H50" s="23">
        <f>'Отдел опеки и попечительства'!E45</f>
        <v>3426.4000000000005</v>
      </c>
      <c r="I50" s="23">
        <f t="shared" si="0"/>
        <v>33329.700000000004</v>
      </c>
    </row>
    <row r="51" s="24" customFormat="1" ht="13.5" customHeight="1">
      <c r="B51" s="25" t="s">
        <v>51</v>
      </c>
      <c r="C51" s="26">
        <f t="shared" ref="C51:I51" si="1">SUM(C17:C50)</f>
        <v>515872</v>
      </c>
      <c r="D51" s="26">
        <f t="shared" si="1"/>
        <v>857734.10000000009</v>
      </c>
      <c r="E51" s="26">
        <f t="shared" si="1"/>
        <v>497834.79999999999</v>
      </c>
      <c r="F51" s="26">
        <f t="shared" si="1"/>
        <v>394675.20000000001</v>
      </c>
      <c r="G51" s="26">
        <f t="shared" si="1"/>
        <v>160</v>
      </c>
      <c r="H51" s="26">
        <f t="shared" si="1"/>
        <v>174805.79999999999</v>
      </c>
      <c r="I51" s="26">
        <f t="shared" si="1"/>
        <v>2441081.8999999999</v>
      </c>
    </row>
    <row r="52" ht="13.5" customHeight="1">
      <c r="B52" s="22" t="s">
        <v>52</v>
      </c>
      <c r="C52" s="23">
        <f>'Выплата приемной семье'!R55</f>
        <v>175132.10000000001</v>
      </c>
      <c r="D52" s="23">
        <f>'Вознаграждение  '!K52</f>
        <v>338800.40000000002</v>
      </c>
      <c r="E52" s="23">
        <f>'Выплата семьям опекунов'!R55</f>
        <v>414910.40000000002</v>
      </c>
      <c r="F52" s="23">
        <f>'Поддержка детей-сирот '!V55</f>
        <v>450175.59999999998</v>
      </c>
      <c r="G52" s="23">
        <f>'Проезд один раз в год'!I55</f>
        <v>0</v>
      </c>
      <c r="H52" s="23">
        <f>'Отдел опеки и попечительства'!E47</f>
        <v>187931.79999999999</v>
      </c>
      <c r="I52" s="23">
        <f t="shared" si="0"/>
        <v>1566950.3</v>
      </c>
    </row>
    <row r="53" s="24" customFormat="1" ht="13.5" customHeight="1">
      <c r="B53" s="27" t="s">
        <v>53</v>
      </c>
      <c r="C53" s="26">
        <f t="shared" ref="C53:H53" si="2">C51+C52</f>
        <v>691004.09999999998</v>
      </c>
      <c r="D53" s="26">
        <f t="shared" si="2"/>
        <v>1196534.5</v>
      </c>
      <c r="E53" s="26">
        <f t="shared" si="2"/>
        <v>912745.19999999995</v>
      </c>
      <c r="F53" s="26">
        <f t="shared" si="2"/>
        <v>844850.80000000005</v>
      </c>
      <c r="G53" s="26">
        <f t="shared" si="2"/>
        <v>160</v>
      </c>
      <c r="H53" s="26">
        <f t="shared" si="2"/>
        <v>362737.59999999998</v>
      </c>
      <c r="I53" s="26">
        <f>I51+I52</f>
        <v>4008032.2000000002</v>
      </c>
    </row>
    <row r="54" ht="24.75" customHeight="1">
      <c r="B54" s="28"/>
      <c r="C54" s="29"/>
      <c r="D54" s="29"/>
      <c r="E54" s="29"/>
      <c r="F54" s="29"/>
      <c r="G54" s="29"/>
      <c r="H54" s="29"/>
      <c r="I54" s="30"/>
    </row>
    <row r="55" s="31" customFormat="1" ht="13.800000000000001">
      <c r="B55" s="32"/>
      <c r="C55" s="2"/>
      <c r="D55" s="2"/>
      <c r="E55" s="33"/>
      <c r="F55" s="33"/>
      <c r="G55" s="33"/>
      <c r="H55" s="34"/>
      <c r="I55" s="35"/>
    </row>
    <row r="56" s="32" customFormat="1" ht="15">
      <c r="B56" s="36" t="s">
        <v>54</v>
      </c>
      <c r="C56" s="37"/>
      <c r="D56" s="37"/>
      <c r="E56" s="38"/>
      <c r="F56" s="39"/>
      <c r="G56" s="40"/>
      <c r="H56" s="37"/>
      <c r="I56" s="41" t="s">
        <v>55</v>
      </c>
    </row>
    <row r="57" s="32" customFormat="1" ht="12">
      <c r="C57" s="37"/>
      <c r="D57" s="37"/>
      <c r="E57" s="42" t="s">
        <v>56</v>
      </c>
      <c r="F57" s="42"/>
      <c r="G57" s="43"/>
      <c r="H57" s="37"/>
      <c r="I57" s="37"/>
    </row>
    <row r="59" ht="13.199999999999999">
      <c r="C59" s="37"/>
      <c r="I59" s="44"/>
    </row>
    <row r="60" ht="13.199999999999999">
      <c r="F60" s="44"/>
      <c r="G60" s="44"/>
    </row>
    <row r="61" ht="14.25">
      <c r="C61" s="45"/>
    </row>
  </sheetData>
  <mergeCells count="13">
    <mergeCell ref="B1:I1"/>
    <mergeCell ref="B5:I5"/>
    <mergeCell ref="B7:I8"/>
    <mergeCell ref="B9:I9"/>
    <mergeCell ref="B13:B15"/>
    <mergeCell ref="C13:C15"/>
    <mergeCell ref="D13:D15"/>
    <mergeCell ref="E13:E15"/>
    <mergeCell ref="F13:F15"/>
    <mergeCell ref="G13:G15"/>
    <mergeCell ref="H13:H15"/>
    <mergeCell ref="I13:I15"/>
    <mergeCell ref="E57:F57"/>
  </mergeCells>
  <printOptions headings="0" gridLines="0"/>
  <pageMargins left="0" right="0" top="0" bottom="0" header="0" footer="0"/>
  <pageSetup paperSize="9" scale="86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published="0">
    <outlinePr applyStyles="0" summaryBelow="1" summaryRight="1" showOutlineSymbols="1"/>
    <pageSetUpPr autoPageBreaks="1" fitToPage="1"/>
  </sheetPr>
  <sheetViews>
    <sheetView zoomScale="98" workbookViewId="0">
      <pane xSplit="2" ySplit="18" topLeftCell="C19" activePane="bottomRight" state="frozen"/>
      <selection activeCell="B20" activeCellId="0" sqref="B20:B56"/>
    </sheetView>
  </sheetViews>
  <sheetFormatPr defaultColWidth="9.109375" defaultRowHeight="12.75" customHeight="1"/>
  <cols>
    <col min="1" max="1" style="2" width="9.109375"/>
    <col customWidth="1" min="2" max="2" style="2" width="24.33203125"/>
    <col customWidth="1" min="3" max="3" style="2" width="15.33203125"/>
    <col customWidth="1" min="4" max="4" style="2" width="13.109375"/>
    <col customWidth="1" min="5" max="5" style="2" width="9.5546875"/>
    <col customWidth="1" min="6" max="6" style="2" width="14.33203125"/>
    <col customWidth="1" min="7" max="7" style="2" width="13.109375"/>
    <col customWidth="1" min="8" max="8" style="2" width="12.44140625"/>
    <col customWidth="1" min="9" max="9" style="2" width="13.33203125"/>
    <col customWidth="1" min="10" max="11" style="2" width="14.5546875"/>
    <col customWidth="1" min="12" max="12" style="2" width="16.109375"/>
    <col customWidth="1" min="13" max="14" style="2" width="13.33203125"/>
    <col customWidth="1" min="15" max="15" style="2" width="14.33203125"/>
    <col customWidth="1" min="16" max="16" style="2" width="12.5546875"/>
    <col customWidth="1" min="17" max="17" style="2" width="12.33203125"/>
    <col customWidth="1" min="18" max="18" style="2" width="13"/>
    <col bestFit="1" customWidth="1" min="19" max="19" style="2" width="12.109375"/>
    <col customWidth="1" min="20" max="21" style="2" width="9.109375"/>
    <col bestFit="1" customWidth="1" min="22" max="22" style="2" width="12.109375"/>
    <col customWidth="1" min="23" max="258" style="2" width="9.109375"/>
    <col min="259" max="16384" style="2" width="9.109375"/>
  </cols>
  <sheetData>
    <row r="1" ht="27" customHeight="1">
      <c r="B1" s="8" t="s">
        <v>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</row>
    <row r="2" ht="15" customHeight="1"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9" t="s">
        <v>57</v>
      </c>
    </row>
    <row r="3" ht="13.800000000000001">
      <c r="B3" s="11" t="s">
        <v>58</v>
      </c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ht="14.25">
      <c r="B4" s="13" t="s">
        <v>59</v>
      </c>
      <c r="C4" s="13"/>
      <c r="D4" s="13"/>
      <c r="E4" s="13"/>
      <c r="F4" s="13"/>
      <c r="G4" s="13"/>
      <c r="H4" s="13"/>
      <c r="I4" s="13"/>
      <c r="J4" s="13"/>
      <c r="K4" s="13"/>
      <c r="L4" s="8"/>
      <c r="M4" s="8"/>
      <c r="N4" s="8"/>
      <c r="O4" s="8"/>
      <c r="P4" s="8"/>
      <c r="Q4" s="8"/>
      <c r="R4" s="8"/>
    </row>
    <row r="5" ht="12.75" customHeight="1">
      <c r="B5" s="15" t="s">
        <v>60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</row>
    <row r="6" ht="15.75" customHeight="1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</row>
    <row r="7" ht="12" customHeight="1">
      <c r="B7" s="15" t="s">
        <v>61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</row>
    <row r="8" ht="12" customHeight="1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</row>
    <row r="9" ht="14.25">
      <c r="C9" s="13"/>
      <c r="D9" s="13"/>
      <c r="E9" s="13"/>
      <c r="F9" s="13"/>
      <c r="G9" s="13"/>
      <c r="H9" s="13"/>
      <c r="I9" s="13"/>
      <c r="J9" s="13"/>
      <c r="K9" s="8"/>
      <c r="L9" s="8"/>
      <c r="M9" s="8"/>
      <c r="N9" s="8"/>
    </row>
    <row r="10" ht="6" customHeight="1"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</row>
    <row r="11" ht="13.199999999999999">
      <c r="D11" s="46"/>
      <c r="E11" s="46"/>
      <c r="F11" s="46"/>
      <c r="G11" s="47" t="s">
        <v>62</v>
      </c>
      <c r="H11" s="47"/>
      <c r="I11" s="47"/>
      <c r="J11" s="46"/>
      <c r="K11" s="46"/>
      <c r="L11" s="46" t="s">
        <v>63</v>
      </c>
      <c r="M11" s="46"/>
      <c r="N11" s="46" t="s">
        <v>64</v>
      </c>
      <c r="O11" s="46"/>
      <c r="P11" s="47" t="s">
        <v>62</v>
      </c>
      <c r="Q11" s="47"/>
      <c r="R11" s="47"/>
    </row>
    <row r="12" ht="13.199999999999999">
      <c r="B12" s="46" t="s">
        <v>65</v>
      </c>
      <c r="C12" s="48" t="s">
        <v>66</v>
      </c>
      <c r="D12" s="49" t="s">
        <v>67</v>
      </c>
      <c r="E12" s="50" t="s">
        <v>68</v>
      </c>
      <c r="F12" s="50"/>
      <c r="G12" s="50" t="s">
        <v>69</v>
      </c>
      <c r="H12" s="51">
        <f>SUM(D12:E12)</f>
        <v>0</v>
      </c>
      <c r="I12" s="52"/>
      <c r="J12" s="46"/>
      <c r="K12" s="46"/>
      <c r="L12" s="46"/>
      <c r="M12" s="46"/>
      <c r="N12" s="46"/>
      <c r="O12" s="46"/>
      <c r="P12" s="53"/>
      <c r="R12" s="54"/>
    </row>
    <row r="13" ht="24.75" customHeight="1">
      <c r="B13" s="46"/>
      <c r="C13" s="55" t="s">
        <v>70</v>
      </c>
      <c r="D13" s="49">
        <v>14147</v>
      </c>
      <c r="E13" s="50">
        <v>565.88</v>
      </c>
      <c r="F13" s="50"/>
      <c r="G13" s="52"/>
      <c r="H13" s="52">
        <f t="shared" ref="H13:H14" si="3">D13+E13+G13</f>
        <v>14712.879999999999</v>
      </c>
      <c r="I13" s="56" t="s">
        <v>71</v>
      </c>
      <c r="J13" s="56"/>
      <c r="K13" s="56"/>
      <c r="L13" s="50">
        <v>40180.400000000001</v>
      </c>
      <c r="M13" s="50"/>
      <c r="N13" s="50">
        <v>200</v>
      </c>
      <c r="O13" s="50"/>
      <c r="P13" s="52">
        <f t="shared" ref="P13:P14" si="4">L13+N13</f>
        <v>40380.400000000001</v>
      </c>
      <c r="Q13" s="57"/>
      <c r="R13" s="57"/>
    </row>
    <row r="14" ht="21.75" customHeight="1">
      <c r="B14" s="46"/>
      <c r="C14" s="53" t="s">
        <v>72</v>
      </c>
      <c r="D14" s="49">
        <v>16814.720000000001</v>
      </c>
      <c r="E14" s="50">
        <v>672.59000000000003</v>
      </c>
      <c r="F14" s="50"/>
      <c r="G14" s="52">
        <v>270</v>
      </c>
      <c r="H14" s="52">
        <f t="shared" si="3"/>
        <v>17757.310000000001</v>
      </c>
      <c r="I14" s="56" t="s">
        <v>73</v>
      </c>
      <c r="J14" s="56"/>
      <c r="K14" s="56"/>
      <c r="L14" s="50">
        <v>63516.300000000003</v>
      </c>
      <c r="M14" s="50"/>
      <c r="N14" s="50">
        <v>500</v>
      </c>
      <c r="O14" s="50"/>
      <c r="P14" s="52">
        <f t="shared" si="4"/>
        <v>64016.300000000003</v>
      </c>
      <c r="Q14" s="57"/>
      <c r="R14" s="57"/>
    </row>
    <row r="15" ht="12.75" customHeight="1">
      <c r="B15" s="58"/>
      <c r="C15" s="58"/>
    </row>
    <row r="16" ht="24" customHeight="1">
      <c r="B16" s="59" t="s">
        <v>8</v>
      </c>
      <c r="C16" s="59" t="s">
        <v>74</v>
      </c>
      <c r="D16" s="59"/>
      <c r="E16" s="59"/>
      <c r="F16" s="59"/>
      <c r="G16" s="59"/>
      <c r="H16" s="59"/>
      <c r="I16" s="59" t="s">
        <v>75</v>
      </c>
      <c r="J16" s="59"/>
      <c r="K16" s="59"/>
      <c r="L16" s="59"/>
      <c r="M16" s="59" t="s">
        <v>76</v>
      </c>
      <c r="N16" s="59"/>
      <c r="O16" s="59"/>
      <c r="P16" s="59"/>
      <c r="Q16" s="59"/>
      <c r="R16" s="59"/>
    </row>
    <row r="17" ht="12.75" customHeight="1">
      <c r="B17" s="59"/>
      <c r="C17" s="59" t="s">
        <v>77</v>
      </c>
      <c r="D17" s="60" t="s">
        <v>78</v>
      </c>
      <c r="E17" s="61"/>
      <c r="F17" s="62"/>
      <c r="G17" s="63" t="s">
        <v>79</v>
      </c>
      <c r="H17" s="63"/>
      <c r="I17" s="59" t="s">
        <v>80</v>
      </c>
      <c r="J17" s="59" t="s">
        <v>81</v>
      </c>
      <c r="K17" s="64" t="s">
        <v>82</v>
      </c>
      <c r="L17" s="59" t="s">
        <v>83</v>
      </c>
      <c r="M17" s="59" t="s">
        <v>80</v>
      </c>
      <c r="N17" s="59" t="s">
        <v>81</v>
      </c>
      <c r="O17" s="64" t="s">
        <v>82</v>
      </c>
      <c r="P17" s="59" t="s">
        <v>84</v>
      </c>
      <c r="Q17" s="59" t="s">
        <v>85</v>
      </c>
      <c r="R17" s="65" t="s">
        <v>86</v>
      </c>
    </row>
    <row r="18" ht="57.75" customHeight="1">
      <c r="B18" s="59"/>
      <c r="C18" s="59"/>
      <c r="D18" s="59" t="s">
        <v>87</v>
      </c>
      <c r="E18" s="59" t="s">
        <v>88</v>
      </c>
      <c r="F18" s="59" t="s">
        <v>82</v>
      </c>
      <c r="G18" s="59" t="s">
        <v>89</v>
      </c>
      <c r="H18" s="59" t="s">
        <v>90</v>
      </c>
      <c r="I18" s="59"/>
      <c r="J18" s="59"/>
      <c r="K18" s="66"/>
      <c r="L18" s="59"/>
      <c r="M18" s="59"/>
      <c r="N18" s="59"/>
      <c r="O18" s="66"/>
      <c r="P18" s="59"/>
      <c r="Q18" s="59"/>
      <c r="R18" s="65"/>
    </row>
    <row r="19" s="67" customFormat="1" ht="16.5">
      <c r="B19" s="68">
        <v>1</v>
      </c>
      <c r="C19" s="68">
        <v>2</v>
      </c>
      <c r="D19" s="68">
        <v>3</v>
      </c>
      <c r="E19" s="68">
        <v>4</v>
      </c>
      <c r="F19" s="69">
        <v>5</v>
      </c>
      <c r="G19" s="68">
        <v>6</v>
      </c>
      <c r="H19" s="68">
        <v>7</v>
      </c>
      <c r="I19" s="68">
        <v>8</v>
      </c>
      <c r="J19" s="68">
        <v>9</v>
      </c>
      <c r="K19" s="68">
        <v>10</v>
      </c>
      <c r="L19" s="68" t="s">
        <v>91</v>
      </c>
      <c r="M19" s="68" t="s">
        <v>92</v>
      </c>
      <c r="N19" s="68" t="s">
        <v>93</v>
      </c>
      <c r="O19" s="68" t="s">
        <v>94</v>
      </c>
      <c r="P19" s="68">
        <v>15</v>
      </c>
      <c r="Q19" s="68">
        <v>16</v>
      </c>
      <c r="R19" s="68" t="s">
        <v>95</v>
      </c>
    </row>
    <row r="20" ht="13.5" customHeight="1">
      <c r="B20" s="22" t="s">
        <v>17</v>
      </c>
      <c r="C20" s="70">
        <f t="shared" ref="C20:C53" si="5">D20+E20+F20</f>
        <v>60</v>
      </c>
      <c r="D20" s="71">
        <v>2</v>
      </c>
      <c r="E20" s="72">
        <v>58</v>
      </c>
      <c r="F20" s="73">
        <v>0</v>
      </c>
      <c r="G20" s="72">
        <v>2</v>
      </c>
      <c r="H20" s="72">
        <v>9</v>
      </c>
      <c r="I20" s="74">
        <f t="shared" ref="I20:I53" si="6">ROUND(D20*$H$13,2)</f>
        <v>29425.759999999998</v>
      </c>
      <c r="J20" s="74">
        <f t="shared" ref="J20:J53" si="7">ROUND(E20*$H$14,2)</f>
        <v>1029923.98</v>
      </c>
      <c r="K20" s="74">
        <f t="shared" ref="K20:K53" si="8">ROUND(F20*$H$14,2)</f>
        <v>0</v>
      </c>
      <c r="L20" s="74">
        <f t="shared" ref="L20:L53" si="9">I20+J20+K20</f>
        <v>1059349.74</v>
      </c>
      <c r="M20" s="75">
        <f t="shared" ref="M20:M53" si="10">ROUND(I20*12/1000,1)</f>
        <v>353.10000000000002</v>
      </c>
      <c r="N20" s="75">
        <f t="shared" ref="N20:N53" si="11">ROUND(J20*12/1000,1)</f>
        <v>12359.1</v>
      </c>
      <c r="O20" s="75">
        <f t="shared" ref="O20:O53" si="12">ROUND(K20*12/1000,1)</f>
        <v>0</v>
      </c>
      <c r="P20" s="75">
        <f t="shared" ref="P20:P53" si="13">ROUND(G20*$P$13/1000,1)</f>
        <v>80.799999999999997</v>
      </c>
      <c r="Q20" s="75">
        <f t="shared" ref="Q20:Q53" si="14">ROUND(H20*$P$14/1000,1)</f>
        <v>576.10000000000002</v>
      </c>
      <c r="R20" s="76">
        <f t="shared" ref="R20:R53" si="15">SUM(M20:Q20)</f>
        <v>13369.1</v>
      </c>
      <c r="S20" s="77"/>
      <c r="V20" s="77"/>
    </row>
    <row r="21" ht="13.5" customHeight="1">
      <c r="B21" s="22" t="s">
        <v>18</v>
      </c>
      <c r="C21" s="70">
        <f t="shared" si="5"/>
        <v>84</v>
      </c>
      <c r="D21" s="72">
        <v>2</v>
      </c>
      <c r="E21" s="72">
        <v>79</v>
      </c>
      <c r="F21" s="72">
        <v>3</v>
      </c>
      <c r="G21" s="72">
        <v>3</v>
      </c>
      <c r="H21" s="72">
        <v>4</v>
      </c>
      <c r="I21" s="74">
        <f t="shared" si="6"/>
        <v>29425.759999999998</v>
      </c>
      <c r="J21" s="74">
        <f t="shared" si="7"/>
        <v>1402827.49</v>
      </c>
      <c r="K21" s="74">
        <f t="shared" si="8"/>
        <v>53271.93</v>
      </c>
      <c r="L21" s="74">
        <f t="shared" si="9"/>
        <v>1485525.1799999999</v>
      </c>
      <c r="M21" s="75">
        <f t="shared" si="10"/>
        <v>353.10000000000002</v>
      </c>
      <c r="N21" s="75">
        <f t="shared" si="11"/>
        <v>16833.900000000001</v>
      </c>
      <c r="O21" s="75">
        <f t="shared" si="12"/>
        <v>639.29999999999995</v>
      </c>
      <c r="P21" s="75">
        <f t="shared" si="13"/>
        <v>121.09999999999999</v>
      </c>
      <c r="Q21" s="75">
        <f t="shared" si="14"/>
        <v>256.10000000000002</v>
      </c>
      <c r="R21" s="76">
        <f t="shared" si="15"/>
        <v>18203.499999999996</v>
      </c>
      <c r="S21" s="77"/>
      <c r="V21" s="77"/>
    </row>
    <row r="22" ht="13.5" customHeight="1">
      <c r="B22" s="22" t="s">
        <v>19</v>
      </c>
      <c r="C22" s="70">
        <f t="shared" si="5"/>
        <v>82</v>
      </c>
      <c r="D22" s="71">
        <v>11</v>
      </c>
      <c r="E22" s="72">
        <v>65</v>
      </c>
      <c r="F22" s="72">
        <v>6</v>
      </c>
      <c r="G22" s="72">
        <v>3</v>
      </c>
      <c r="H22" s="72">
        <v>3</v>
      </c>
      <c r="I22" s="74">
        <f t="shared" si="6"/>
        <v>161841.67999999999</v>
      </c>
      <c r="J22" s="74">
        <f t="shared" si="7"/>
        <v>1154225.1499999999</v>
      </c>
      <c r="K22" s="74">
        <f t="shared" si="8"/>
        <v>106543.86</v>
      </c>
      <c r="L22" s="74">
        <f t="shared" si="9"/>
        <v>1422610.6899999999</v>
      </c>
      <c r="M22" s="75">
        <f t="shared" si="10"/>
        <v>1942.0999999999999</v>
      </c>
      <c r="N22" s="75">
        <f t="shared" si="11"/>
        <v>13850.700000000001</v>
      </c>
      <c r="O22" s="75">
        <f t="shared" si="12"/>
        <v>1278.5</v>
      </c>
      <c r="P22" s="75">
        <f t="shared" si="13"/>
        <v>121.09999999999999</v>
      </c>
      <c r="Q22" s="75">
        <f t="shared" si="14"/>
        <v>192</v>
      </c>
      <c r="R22" s="76">
        <f t="shared" si="15"/>
        <v>17384.400000000001</v>
      </c>
      <c r="S22" s="77"/>
    </row>
    <row r="23" ht="13.5" customHeight="1">
      <c r="B23" s="22" t="s">
        <v>20</v>
      </c>
      <c r="C23" s="70">
        <f t="shared" si="5"/>
        <v>53</v>
      </c>
      <c r="D23" s="72">
        <v>3</v>
      </c>
      <c r="E23" s="72">
        <v>49</v>
      </c>
      <c r="F23" s="72">
        <v>1</v>
      </c>
      <c r="G23" s="72">
        <v>10</v>
      </c>
      <c r="H23" s="72">
        <v>3</v>
      </c>
      <c r="I23" s="74">
        <f t="shared" si="6"/>
        <v>44138.639999999999</v>
      </c>
      <c r="J23" s="74">
        <f t="shared" si="7"/>
        <v>870108.18999999994</v>
      </c>
      <c r="K23" s="74">
        <f t="shared" si="8"/>
        <v>17757.310000000001</v>
      </c>
      <c r="L23" s="74">
        <f t="shared" si="9"/>
        <v>932004.14000000001</v>
      </c>
      <c r="M23" s="75">
        <f t="shared" si="10"/>
        <v>529.70000000000005</v>
      </c>
      <c r="N23" s="75">
        <f t="shared" si="11"/>
        <v>10441.299999999999</v>
      </c>
      <c r="O23" s="75">
        <f t="shared" si="12"/>
        <v>213.09999999999999</v>
      </c>
      <c r="P23" s="75">
        <f t="shared" si="13"/>
        <v>403.80000000000001</v>
      </c>
      <c r="Q23" s="75">
        <f t="shared" si="14"/>
        <v>192</v>
      </c>
      <c r="R23" s="76">
        <f t="shared" si="15"/>
        <v>11779.9</v>
      </c>
      <c r="S23" s="77"/>
    </row>
    <row r="24" ht="13.5" customHeight="1">
      <c r="B24" s="22" t="s">
        <v>21</v>
      </c>
      <c r="C24" s="70">
        <f t="shared" si="5"/>
        <v>32</v>
      </c>
      <c r="D24" s="71">
        <v>1</v>
      </c>
      <c r="E24" s="72">
        <v>31</v>
      </c>
      <c r="F24" s="72">
        <v>0</v>
      </c>
      <c r="G24" s="72">
        <v>0</v>
      </c>
      <c r="H24" s="72">
        <v>0</v>
      </c>
      <c r="I24" s="74">
        <f t="shared" si="6"/>
        <v>14712.879999999999</v>
      </c>
      <c r="J24" s="74">
        <f t="shared" si="7"/>
        <v>550476.60999999999</v>
      </c>
      <c r="K24" s="74">
        <f t="shared" si="8"/>
        <v>0</v>
      </c>
      <c r="L24" s="74">
        <f t="shared" si="9"/>
        <v>565189.48999999999</v>
      </c>
      <c r="M24" s="75">
        <f t="shared" si="10"/>
        <v>176.59999999999999</v>
      </c>
      <c r="N24" s="75">
        <f t="shared" si="11"/>
        <v>6605.6999999999998</v>
      </c>
      <c r="O24" s="75">
        <f t="shared" si="12"/>
        <v>0</v>
      </c>
      <c r="P24" s="75">
        <f t="shared" si="13"/>
        <v>0</v>
      </c>
      <c r="Q24" s="75">
        <f t="shared" si="14"/>
        <v>0</v>
      </c>
      <c r="R24" s="76">
        <f t="shared" si="15"/>
        <v>6782.3000000000002</v>
      </c>
      <c r="S24" s="77"/>
    </row>
    <row r="25" ht="13.5" customHeight="1">
      <c r="B25" s="22" t="s">
        <v>22</v>
      </c>
      <c r="C25" s="70">
        <f t="shared" si="5"/>
        <v>23</v>
      </c>
      <c r="D25" s="72">
        <v>0</v>
      </c>
      <c r="E25" s="72">
        <v>20</v>
      </c>
      <c r="F25" s="72">
        <v>3</v>
      </c>
      <c r="G25" s="72">
        <v>2</v>
      </c>
      <c r="H25" s="72">
        <v>0</v>
      </c>
      <c r="I25" s="74">
        <f t="shared" si="6"/>
        <v>0</v>
      </c>
      <c r="J25" s="74">
        <f t="shared" si="7"/>
        <v>355146.20000000001</v>
      </c>
      <c r="K25" s="74">
        <f t="shared" si="8"/>
        <v>53271.93</v>
      </c>
      <c r="L25" s="74">
        <f t="shared" si="9"/>
        <v>408418.13</v>
      </c>
      <c r="M25" s="75">
        <f t="shared" si="10"/>
        <v>0</v>
      </c>
      <c r="N25" s="75">
        <f t="shared" si="11"/>
        <v>4261.8000000000002</v>
      </c>
      <c r="O25" s="75">
        <f t="shared" si="12"/>
        <v>639.29999999999995</v>
      </c>
      <c r="P25" s="75">
        <f t="shared" si="13"/>
        <v>80.799999999999997</v>
      </c>
      <c r="Q25" s="75">
        <f t="shared" si="14"/>
        <v>0</v>
      </c>
      <c r="R25" s="76">
        <f t="shared" si="15"/>
        <v>4981.9000000000005</v>
      </c>
      <c r="S25" s="77"/>
    </row>
    <row r="26" ht="13.5" customHeight="1">
      <c r="B26" s="22" t="s">
        <v>23</v>
      </c>
      <c r="C26" s="70">
        <f t="shared" si="5"/>
        <v>120</v>
      </c>
      <c r="D26" s="71">
        <v>21</v>
      </c>
      <c r="E26" s="72">
        <v>91</v>
      </c>
      <c r="F26" s="72">
        <v>8</v>
      </c>
      <c r="G26" s="72">
        <v>10</v>
      </c>
      <c r="H26" s="72">
        <v>0</v>
      </c>
      <c r="I26" s="74">
        <f t="shared" si="6"/>
        <v>308970.47999999998</v>
      </c>
      <c r="J26" s="74">
        <f t="shared" si="7"/>
        <v>1615915.21</v>
      </c>
      <c r="K26" s="74">
        <f t="shared" si="8"/>
        <v>142058.48000000001</v>
      </c>
      <c r="L26" s="74">
        <f t="shared" si="9"/>
        <v>2066944.1699999999</v>
      </c>
      <c r="M26" s="75">
        <f t="shared" si="10"/>
        <v>3707.5999999999999</v>
      </c>
      <c r="N26" s="75">
        <f t="shared" si="11"/>
        <v>19391</v>
      </c>
      <c r="O26" s="75">
        <f t="shared" si="12"/>
        <v>1704.7</v>
      </c>
      <c r="P26" s="75">
        <f t="shared" si="13"/>
        <v>403.80000000000001</v>
      </c>
      <c r="Q26" s="75">
        <f t="shared" si="14"/>
        <v>0</v>
      </c>
      <c r="R26" s="76">
        <f t="shared" si="15"/>
        <v>25207.099999999999</v>
      </c>
      <c r="S26" s="77"/>
    </row>
    <row r="27" ht="13.5" customHeight="1">
      <c r="B27" s="22" t="s">
        <v>24</v>
      </c>
      <c r="C27" s="70">
        <f t="shared" si="5"/>
        <v>160</v>
      </c>
      <c r="D27" s="72">
        <v>15</v>
      </c>
      <c r="E27" s="72">
        <v>145</v>
      </c>
      <c r="F27" s="72">
        <v>0</v>
      </c>
      <c r="G27" s="72">
        <v>3</v>
      </c>
      <c r="H27" s="72">
        <v>30</v>
      </c>
      <c r="I27" s="74">
        <f t="shared" si="6"/>
        <v>220693.20000000001</v>
      </c>
      <c r="J27" s="74">
        <f t="shared" si="7"/>
        <v>2574809.9500000002</v>
      </c>
      <c r="K27" s="74">
        <f t="shared" si="8"/>
        <v>0</v>
      </c>
      <c r="L27" s="74">
        <f t="shared" si="9"/>
        <v>2795503.1500000004</v>
      </c>
      <c r="M27" s="75">
        <f t="shared" si="10"/>
        <v>2648.3000000000002</v>
      </c>
      <c r="N27" s="75">
        <f t="shared" si="11"/>
        <v>30897.700000000001</v>
      </c>
      <c r="O27" s="75">
        <f t="shared" si="12"/>
        <v>0</v>
      </c>
      <c r="P27" s="75">
        <f t="shared" si="13"/>
        <v>121.09999999999999</v>
      </c>
      <c r="Q27" s="75">
        <f t="shared" si="14"/>
        <v>1920.5</v>
      </c>
      <c r="R27" s="76">
        <f t="shared" si="15"/>
        <v>35587.599999999999</v>
      </c>
      <c r="S27" s="77"/>
    </row>
    <row r="28" ht="13.5" customHeight="1">
      <c r="B28" s="22" t="s">
        <v>25</v>
      </c>
      <c r="C28" s="70">
        <f t="shared" si="5"/>
        <v>39</v>
      </c>
      <c r="D28" s="71">
        <v>1</v>
      </c>
      <c r="E28" s="72">
        <v>38</v>
      </c>
      <c r="F28" s="72">
        <v>0</v>
      </c>
      <c r="G28" s="72">
        <v>0</v>
      </c>
      <c r="H28" s="72">
        <v>3</v>
      </c>
      <c r="I28" s="74">
        <f t="shared" si="6"/>
        <v>14712.879999999999</v>
      </c>
      <c r="J28" s="74">
        <f t="shared" si="7"/>
        <v>674777.78000000003</v>
      </c>
      <c r="K28" s="74">
        <f t="shared" si="8"/>
        <v>0</v>
      </c>
      <c r="L28" s="74">
        <f t="shared" si="9"/>
        <v>689490.66000000003</v>
      </c>
      <c r="M28" s="75">
        <f t="shared" si="10"/>
        <v>176.59999999999999</v>
      </c>
      <c r="N28" s="75">
        <f t="shared" si="11"/>
        <v>8097.3000000000002</v>
      </c>
      <c r="O28" s="75">
        <f t="shared" si="12"/>
        <v>0</v>
      </c>
      <c r="P28" s="75">
        <f t="shared" si="13"/>
        <v>0</v>
      </c>
      <c r="Q28" s="75">
        <f t="shared" si="14"/>
        <v>192</v>
      </c>
      <c r="R28" s="76">
        <f t="shared" si="15"/>
        <v>8465.8999999999996</v>
      </c>
      <c r="S28" s="77"/>
    </row>
    <row r="29" ht="13.5" customHeight="1">
      <c r="B29" s="22" t="s">
        <v>26</v>
      </c>
      <c r="C29" s="70">
        <f t="shared" si="5"/>
        <v>70</v>
      </c>
      <c r="D29" s="72">
        <v>2</v>
      </c>
      <c r="E29" s="72">
        <v>66</v>
      </c>
      <c r="F29" s="72">
        <v>2</v>
      </c>
      <c r="G29" s="72">
        <v>3</v>
      </c>
      <c r="H29" s="72">
        <v>7</v>
      </c>
      <c r="I29" s="74">
        <f t="shared" si="6"/>
        <v>29425.759999999998</v>
      </c>
      <c r="J29" s="74">
        <f t="shared" si="7"/>
        <v>1171982.46</v>
      </c>
      <c r="K29" s="74">
        <f t="shared" si="8"/>
        <v>35514.620000000003</v>
      </c>
      <c r="L29" s="74">
        <f t="shared" si="9"/>
        <v>1236922.8400000001</v>
      </c>
      <c r="M29" s="75">
        <f t="shared" si="10"/>
        <v>353.10000000000002</v>
      </c>
      <c r="N29" s="75">
        <f t="shared" si="11"/>
        <v>14063.799999999999</v>
      </c>
      <c r="O29" s="75">
        <f t="shared" si="12"/>
        <v>426.19999999999999</v>
      </c>
      <c r="P29" s="75">
        <f t="shared" si="13"/>
        <v>121.09999999999999</v>
      </c>
      <c r="Q29" s="75">
        <f t="shared" si="14"/>
        <v>448.10000000000002</v>
      </c>
      <c r="R29" s="76">
        <f t="shared" si="15"/>
        <v>15412.300000000001</v>
      </c>
      <c r="S29" s="77"/>
    </row>
    <row r="30" ht="13.5" customHeight="1">
      <c r="B30" s="22" t="s">
        <v>27</v>
      </c>
      <c r="C30" s="70">
        <f t="shared" si="5"/>
        <v>49</v>
      </c>
      <c r="D30" s="71">
        <v>2</v>
      </c>
      <c r="E30" s="72">
        <v>45</v>
      </c>
      <c r="F30" s="72">
        <v>2</v>
      </c>
      <c r="G30" s="72">
        <v>4</v>
      </c>
      <c r="H30" s="72">
        <v>0</v>
      </c>
      <c r="I30" s="74">
        <f t="shared" si="6"/>
        <v>29425.759999999998</v>
      </c>
      <c r="J30" s="74">
        <f t="shared" si="7"/>
        <v>799078.94999999995</v>
      </c>
      <c r="K30" s="74">
        <f t="shared" si="8"/>
        <v>35514.620000000003</v>
      </c>
      <c r="L30" s="74">
        <f t="shared" si="9"/>
        <v>864019.32999999996</v>
      </c>
      <c r="M30" s="75">
        <f t="shared" si="10"/>
        <v>353.10000000000002</v>
      </c>
      <c r="N30" s="75">
        <f t="shared" si="11"/>
        <v>9588.8999999999996</v>
      </c>
      <c r="O30" s="75">
        <f t="shared" si="12"/>
        <v>426.19999999999999</v>
      </c>
      <c r="P30" s="75">
        <f t="shared" si="13"/>
        <v>161.5</v>
      </c>
      <c r="Q30" s="75">
        <f t="shared" si="14"/>
        <v>0</v>
      </c>
      <c r="R30" s="76">
        <f t="shared" si="15"/>
        <v>10529.700000000001</v>
      </c>
      <c r="S30" s="77"/>
    </row>
    <row r="31" ht="13.5" customHeight="1">
      <c r="B31" s="22" t="s">
        <v>28</v>
      </c>
      <c r="C31" s="70">
        <f t="shared" si="5"/>
        <v>20</v>
      </c>
      <c r="D31" s="72">
        <v>2</v>
      </c>
      <c r="E31" s="72">
        <v>17</v>
      </c>
      <c r="F31" s="72">
        <v>1</v>
      </c>
      <c r="G31" s="72">
        <v>1</v>
      </c>
      <c r="H31" s="72">
        <v>0</v>
      </c>
      <c r="I31" s="74">
        <f t="shared" si="6"/>
        <v>29425.759999999998</v>
      </c>
      <c r="J31" s="74">
        <f t="shared" si="7"/>
        <v>301874.27000000002</v>
      </c>
      <c r="K31" s="74">
        <f t="shared" si="8"/>
        <v>17757.310000000001</v>
      </c>
      <c r="L31" s="74">
        <f t="shared" si="9"/>
        <v>349057.34000000003</v>
      </c>
      <c r="M31" s="75">
        <f t="shared" si="10"/>
        <v>353.10000000000002</v>
      </c>
      <c r="N31" s="75">
        <f t="shared" si="11"/>
        <v>3622.5</v>
      </c>
      <c r="O31" s="75">
        <f t="shared" si="12"/>
        <v>213.09999999999999</v>
      </c>
      <c r="P31" s="75">
        <f t="shared" si="13"/>
        <v>40.399999999999999</v>
      </c>
      <c r="Q31" s="75">
        <f t="shared" si="14"/>
        <v>0</v>
      </c>
      <c r="R31" s="76">
        <f t="shared" si="15"/>
        <v>4229.0999999999995</v>
      </c>
      <c r="S31" s="77"/>
    </row>
    <row r="32" ht="13.5" customHeight="1">
      <c r="B32" s="22" t="s">
        <v>29</v>
      </c>
      <c r="C32" s="70">
        <f t="shared" si="5"/>
        <v>95</v>
      </c>
      <c r="D32" s="71">
        <v>13</v>
      </c>
      <c r="E32" s="72">
        <v>72</v>
      </c>
      <c r="F32" s="72">
        <v>10</v>
      </c>
      <c r="G32" s="72">
        <v>10</v>
      </c>
      <c r="H32" s="72">
        <v>4</v>
      </c>
      <c r="I32" s="74">
        <f t="shared" si="6"/>
        <v>191267.44</v>
      </c>
      <c r="J32" s="74">
        <f t="shared" si="7"/>
        <v>1278526.3200000001</v>
      </c>
      <c r="K32" s="74">
        <f t="shared" si="8"/>
        <v>177573.10000000001</v>
      </c>
      <c r="L32" s="74">
        <f t="shared" si="9"/>
        <v>1647366.8600000001</v>
      </c>
      <c r="M32" s="75">
        <f t="shared" si="10"/>
        <v>2295.1999999999998</v>
      </c>
      <c r="N32" s="75">
        <f t="shared" si="11"/>
        <v>15342.299999999999</v>
      </c>
      <c r="O32" s="75">
        <f t="shared" si="12"/>
        <v>2130.9000000000001</v>
      </c>
      <c r="P32" s="75">
        <f t="shared" si="13"/>
        <v>403.80000000000001</v>
      </c>
      <c r="Q32" s="75">
        <f t="shared" si="14"/>
        <v>256.10000000000002</v>
      </c>
      <c r="R32" s="76">
        <f t="shared" si="15"/>
        <v>20428.299999999999</v>
      </c>
      <c r="S32" s="77"/>
    </row>
    <row r="33" ht="13.5" customHeight="1">
      <c r="B33" s="22" t="s">
        <v>30</v>
      </c>
      <c r="C33" s="70">
        <f t="shared" si="5"/>
        <v>35</v>
      </c>
      <c r="D33" s="72">
        <v>3</v>
      </c>
      <c r="E33" s="72">
        <v>32</v>
      </c>
      <c r="F33" s="72">
        <v>0</v>
      </c>
      <c r="G33" s="72">
        <v>0</v>
      </c>
      <c r="H33" s="72">
        <v>0</v>
      </c>
      <c r="I33" s="74">
        <f t="shared" si="6"/>
        <v>44138.639999999999</v>
      </c>
      <c r="J33" s="74">
        <f t="shared" si="7"/>
        <v>568233.92000000004</v>
      </c>
      <c r="K33" s="74">
        <f t="shared" si="8"/>
        <v>0</v>
      </c>
      <c r="L33" s="74">
        <f t="shared" si="9"/>
        <v>612372.56000000006</v>
      </c>
      <c r="M33" s="75">
        <f t="shared" si="10"/>
        <v>529.70000000000005</v>
      </c>
      <c r="N33" s="75">
        <f t="shared" si="11"/>
        <v>6818.8000000000002</v>
      </c>
      <c r="O33" s="75">
        <f t="shared" si="12"/>
        <v>0</v>
      </c>
      <c r="P33" s="75">
        <f t="shared" si="13"/>
        <v>0</v>
      </c>
      <c r="Q33" s="75">
        <f t="shared" si="14"/>
        <v>0</v>
      </c>
      <c r="R33" s="76">
        <f t="shared" si="15"/>
        <v>7348.5</v>
      </c>
      <c r="S33" s="77"/>
    </row>
    <row r="34" ht="13.5" customHeight="1">
      <c r="B34" s="22" t="s">
        <v>31</v>
      </c>
      <c r="C34" s="70">
        <f t="shared" si="5"/>
        <v>69</v>
      </c>
      <c r="D34" s="71">
        <v>4</v>
      </c>
      <c r="E34" s="72">
        <v>62</v>
      </c>
      <c r="F34" s="72">
        <v>3</v>
      </c>
      <c r="G34" s="72">
        <v>15</v>
      </c>
      <c r="H34" s="72">
        <v>0</v>
      </c>
      <c r="I34" s="74">
        <f t="shared" si="6"/>
        <v>58851.519999999997</v>
      </c>
      <c r="J34" s="74">
        <f t="shared" si="7"/>
        <v>1100953.22</v>
      </c>
      <c r="K34" s="74">
        <f t="shared" si="8"/>
        <v>53271.93</v>
      </c>
      <c r="L34" s="74">
        <f t="shared" si="9"/>
        <v>1213076.6699999999</v>
      </c>
      <c r="M34" s="75">
        <f t="shared" si="10"/>
        <v>706.20000000000005</v>
      </c>
      <c r="N34" s="75">
        <f t="shared" si="11"/>
        <v>13211.4</v>
      </c>
      <c r="O34" s="75">
        <f t="shared" si="12"/>
        <v>639.29999999999995</v>
      </c>
      <c r="P34" s="75">
        <f t="shared" si="13"/>
        <v>605.70000000000005</v>
      </c>
      <c r="Q34" s="75">
        <f t="shared" si="14"/>
        <v>0</v>
      </c>
      <c r="R34" s="76">
        <f t="shared" si="15"/>
        <v>15162.6</v>
      </c>
      <c r="S34" s="77"/>
    </row>
    <row r="35" ht="13.5" customHeight="1">
      <c r="B35" s="22" t="s">
        <v>32</v>
      </c>
      <c r="C35" s="70">
        <f t="shared" si="5"/>
        <v>105</v>
      </c>
      <c r="D35" s="72">
        <v>7</v>
      </c>
      <c r="E35" s="72">
        <v>96</v>
      </c>
      <c r="F35" s="72">
        <v>2</v>
      </c>
      <c r="G35" s="72">
        <v>7</v>
      </c>
      <c r="H35" s="72">
        <v>2</v>
      </c>
      <c r="I35" s="74">
        <f t="shared" si="6"/>
        <v>102990.16</v>
      </c>
      <c r="J35" s="74">
        <f t="shared" si="7"/>
        <v>1704701.76</v>
      </c>
      <c r="K35" s="74">
        <f t="shared" si="8"/>
        <v>35514.620000000003</v>
      </c>
      <c r="L35" s="74">
        <f t="shared" si="9"/>
        <v>1843206.54</v>
      </c>
      <c r="M35" s="75">
        <f t="shared" si="10"/>
        <v>1235.9000000000001</v>
      </c>
      <c r="N35" s="75">
        <f t="shared" si="11"/>
        <v>20456.400000000001</v>
      </c>
      <c r="O35" s="75">
        <f t="shared" si="12"/>
        <v>426.19999999999999</v>
      </c>
      <c r="P35" s="75">
        <f t="shared" si="13"/>
        <v>282.69999999999999</v>
      </c>
      <c r="Q35" s="75">
        <f t="shared" si="14"/>
        <v>128</v>
      </c>
      <c r="R35" s="76">
        <f t="shared" si="15"/>
        <v>22529.200000000004</v>
      </c>
      <c r="S35" s="77"/>
    </row>
    <row r="36" ht="13.5" customHeight="1">
      <c r="B36" s="22" t="s">
        <v>33</v>
      </c>
      <c r="C36" s="70">
        <f t="shared" si="5"/>
        <v>85</v>
      </c>
      <c r="D36" s="71">
        <v>2</v>
      </c>
      <c r="E36" s="72">
        <v>82</v>
      </c>
      <c r="F36" s="72">
        <v>1</v>
      </c>
      <c r="G36" s="72">
        <v>8</v>
      </c>
      <c r="H36" s="72">
        <v>1</v>
      </c>
      <c r="I36" s="74">
        <f t="shared" si="6"/>
        <v>29425.759999999998</v>
      </c>
      <c r="J36" s="74">
        <f t="shared" si="7"/>
        <v>1456099.4199999999</v>
      </c>
      <c r="K36" s="74">
        <f t="shared" si="8"/>
        <v>17757.310000000001</v>
      </c>
      <c r="L36" s="74">
        <f t="shared" si="9"/>
        <v>1503282.49</v>
      </c>
      <c r="M36" s="75">
        <f t="shared" si="10"/>
        <v>353.10000000000002</v>
      </c>
      <c r="N36" s="75">
        <f t="shared" si="11"/>
        <v>17473.200000000001</v>
      </c>
      <c r="O36" s="75">
        <f t="shared" si="12"/>
        <v>213.09999999999999</v>
      </c>
      <c r="P36" s="75">
        <f t="shared" si="13"/>
        <v>323</v>
      </c>
      <c r="Q36" s="75">
        <f t="shared" si="14"/>
        <v>64</v>
      </c>
      <c r="R36" s="76">
        <f t="shared" si="15"/>
        <v>18426.399999999998</v>
      </c>
      <c r="S36" s="77"/>
    </row>
    <row r="37" ht="13.5" customHeight="1">
      <c r="B37" s="22" t="s">
        <v>34</v>
      </c>
      <c r="C37" s="70">
        <f t="shared" si="5"/>
        <v>58</v>
      </c>
      <c r="D37" s="72">
        <v>4</v>
      </c>
      <c r="E37" s="72">
        <v>52</v>
      </c>
      <c r="F37" s="72">
        <v>2</v>
      </c>
      <c r="G37" s="72">
        <v>6</v>
      </c>
      <c r="H37" s="72">
        <v>1</v>
      </c>
      <c r="I37" s="74">
        <f t="shared" si="6"/>
        <v>58851.519999999997</v>
      </c>
      <c r="J37" s="74">
        <f t="shared" si="7"/>
        <v>923380.12</v>
      </c>
      <c r="K37" s="74">
        <f t="shared" si="8"/>
        <v>35514.620000000003</v>
      </c>
      <c r="L37" s="74">
        <f t="shared" si="9"/>
        <v>1017746.26</v>
      </c>
      <c r="M37" s="75">
        <f t="shared" si="10"/>
        <v>706.20000000000005</v>
      </c>
      <c r="N37" s="75">
        <f t="shared" si="11"/>
        <v>11080.6</v>
      </c>
      <c r="O37" s="75">
        <f t="shared" si="12"/>
        <v>426.19999999999999</v>
      </c>
      <c r="P37" s="75">
        <f t="shared" si="13"/>
        <v>242.30000000000001</v>
      </c>
      <c r="Q37" s="75">
        <f t="shared" si="14"/>
        <v>64</v>
      </c>
      <c r="R37" s="76">
        <f t="shared" si="15"/>
        <v>12519.300000000001</v>
      </c>
      <c r="S37" s="77"/>
    </row>
    <row r="38" ht="13.5" customHeight="1">
      <c r="B38" s="22" t="s">
        <v>35</v>
      </c>
      <c r="C38" s="70">
        <f t="shared" si="5"/>
        <v>274</v>
      </c>
      <c r="D38" s="71">
        <v>36</v>
      </c>
      <c r="E38" s="72">
        <v>232</v>
      </c>
      <c r="F38" s="72">
        <v>6</v>
      </c>
      <c r="G38" s="72">
        <v>30</v>
      </c>
      <c r="H38" s="72">
        <v>20</v>
      </c>
      <c r="I38" s="74">
        <f t="shared" si="6"/>
        <v>529663.68000000005</v>
      </c>
      <c r="J38" s="74">
        <f t="shared" si="7"/>
        <v>4119695.9199999999</v>
      </c>
      <c r="K38" s="74">
        <f t="shared" si="8"/>
        <v>106543.86</v>
      </c>
      <c r="L38" s="74">
        <f t="shared" si="9"/>
        <v>4755903.46</v>
      </c>
      <c r="M38" s="75">
        <f t="shared" si="10"/>
        <v>6356</v>
      </c>
      <c r="N38" s="75">
        <f t="shared" si="11"/>
        <v>49436.400000000001</v>
      </c>
      <c r="O38" s="75">
        <f t="shared" si="12"/>
        <v>1278.5</v>
      </c>
      <c r="P38" s="75">
        <f t="shared" si="13"/>
        <v>1211.4000000000001</v>
      </c>
      <c r="Q38" s="75">
        <f t="shared" si="14"/>
        <v>1280.3</v>
      </c>
      <c r="R38" s="76">
        <f t="shared" si="15"/>
        <v>59562.600000000006</v>
      </c>
      <c r="S38" s="77"/>
    </row>
    <row r="39" ht="13.5" customHeight="1">
      <c r="B39" s="22" t="s">
        <v>36</v>
      </c>
      <c r="C39" s="70">
        <f t="shared" si="5"/>
        <v>85</v>
      </c>
      <c r="D39" s="72">
        <v>5</v>
      </c>
      <c r="E39" s="72">
        <v>79</v>
      </c>
      <c r="F39" s="72">
        <v>1</v>
      </c>
      <c r="G39" s="72">
        <v>1</v>
      </c>
      <c r="H39" s="72">
        <v>0</v>
      </c>
      <c r="I39" s="74">
        <f t="shared" si="6"/>
        <v>73564.399999999994</v>
      </c>
      <c r="J39" s="74">
        <f t="shared" si="7"/>
        <v>1402827.49</v>
      </c>
      <c r="K39" s="74">
        <f t="shared" si="8"/>
        <v>17757.310000000001</v>
      </c>
      <c r="L39" s="74">
        <f t="shared" si="9"/>
        <v>1494149.2</v>
      </c>
      <c r="M39" s="75">
        <f t="shared" si="10"/>
        <v>882.79999999999995</v>
      </c>
      <c r="N39" s="75">
        <f t="shared" si="11"/>
        <v>16833.900000000001</v>
      </c>
      <c r="O39" s="75">
        <f t="shared" si="12"/>
        <v>213.09999999999999</v>
      </c>
      <c r="P39" s="75">
        <f t="shared" si="13"/>
        <v>40.399999999999999</v>
      </c>
      <c r="Q39" s="75">
        <f t="shared" si="14"/>
        <v>0</v>
      </c>
      <c r="R39" s="76">
        <f t="shared" si="15"/>
        <v>17970.200000000001</v>
      </c>
      <c r="S39" s="77"/>
    </row>
    <row r="40" ht="13.5" customHeight="1">
      <c r="B40" s="22" t="s">
        <v>37</v>
      </c>
      <c r="C40" s="70">
        <f t="shared" si="5"/>
        <v>19</v>
      </c>
      <c r="D40" s="71">
        <v>2</v>
      </c>
      <c r="E40" s="72">
        <v>17</v>
      </c>
      <c r="F40" s="72">
        <v>0</v>
      </c>
      <c r="G40" s="72">
        <v>0</v>
      </c>
      <c r="H40" s="72">
        <v>0</v>
      </c>
      <c r="I40" s="74">
        <f t="shared" si="6"/>
        <v>29425.759999999998</v>
      </c>
      <c r="J40" s="74">
        <f t="shared" si="7"/>
        <v>301874.27000000002</v>
      </c>
      <c r="K40" s="74">
        <f t="shared" si="8"/>
        <v>0</v>
      </c>
      <c r="L40" s="74">
        <f t="shared" si="9"/>
        <v>331300.03000000003</v>
      </c>
      <c r="M40" s="75">
        <f t="shared" si="10"/>
        <v>353.10000000000002</v>
      </c>
      <c r="N40" s="75">
        <f t="shared" si="11"/>
        <v>3622.5</v>
      </c>
      <c r="O40" s="75">
        <f t="shared" si="12"/>
        <v>0</v>
      </c>
      <c r="P40" s="75">
        <f t="shared" si="13"/>
        <v>0</v>
      </c>
      <c r="Q40" s="75">
        <f t="shared" si="14"/>
        <v>0</v>
      </c>
      <c r="R40" s="76">
        <f t="shared" si="15"/>
        <v>3975.5999999999999</v>
      </c>
      <c r="S40" s="77"/>
    </row>
    <row r="41" ht="13.5" customHeight="1">
      <c r="B41" s="22" t="s">
        <v>38</v>
      </c>
      <c r="C41" s="70">
        <f t="shared" si="5"/>
        <v>70</v>
      </c>
      <c r="D41" s="72">
        <v>1</v>
      </c>
      <c r="E41" s="72">
        <v>67</v>
      </c>
      <c r="F41" s="72">
        <v>2</v>
      </c>
      <c r="G41" s="72">
        <v>9</v>
      </c>
      <c r="H41" s="72">
        <v>0</v>
      </c>
      <c r="I41" s="74">
        <f t="shared" si="6"/>
        <v>14712.879999999999</v>
      </c>
      <c r="J41" s="74">
        <f t="shared" si="7"/>
        <v>1189739.77</v>
      </c>
      <c r="K41" s="74">
        <f t="shared" si="8"/>
        <v>35514.620000000003</v>
      </c>
      <c r="L41" s="74">
        <f t="shared" si="9"/>
        <v>1239967.27</v>
      </c>
      <c r="M41" s="75">
        <f t="shared" si="10"/>
        <v>176.59999999999999</v>
      </c>
      <c r="N41" s="75">
        <f t="shared" si="11"/>
        <v>14276.9</v>
      </c>
      <c r="O41" s="75">
        <f t="shared" si="12"/>
        <v>426.19999999999999</v>
      </c>
      <c r="P41" s="75">
        <f t="shared" si="13"/>
        <v>363.39999999999998</v>
      </c>
      <c r="Q41" s="75">
        <f t="shared" si="14"/>
        <v>0</v>
      </c>
      <c r="R41" s="76">
        <f t="shared" si="15"/>
        <v>15243.1</v>
      </c>
      <c r="S41" s="77"/>
    </row>
    <row r="42" ht="13.5" customHeight="1">
      <c r="B42" s="22" t="s">
        <v>39</v>
      </c>
      <c r="C42" s="70">
        <f t="shared" si="5"/>
        <v>85</v>
      </c>
      <c r="D42" s="71">
        <v>2</v>
      </c>
      <c r="E42" s="72">
        <v>83</v>
      </c>
      <c r="F42" s="72">
        <v>0</v>
      </c>
      <c r="G42" s="72">
        <v>10</v>
      </c>
      <c r="H42" s="72">
        <v>0</v>
      </c>
      <c r="I42" s="74">
        <f t="shared" si="6"/>
        <v>29425.759999999998</v>
      </c>
      <c r="J42" s="74">
        <f t="shared" si="7"/>
        <v>1473856.73</v>
      </c>
      <c r="K42" s="74">
        <f t="shared" si="8"/>
        <v>0</v>
      </c>
      <c r="L42" s="74">
        <f t="shared" si="9"/>
        <v>1503282.49</v>
      </c>
      <c r="M42" s="75">
        <f t="shared" si="10"/>
        <v>353.10000000000002</v>
      </c>
      <c r="N42" s="75">
        <f t="shared" si="11"/>
        <v>17686.299999999999</v>
      </c>
      <c r="O42" s="75">
        <f t="shared" si="12"/>
        <v>0</v>
      </c>
      <c r="P42" s="75">
        <f t="shared" si="13"/>
        <v>403.80000000000001</v>
      </c>
      <c r="Q42" s="75">
        <f t="shared" si="14"/>
        <v>0</v>
      </c>
      <c r="R42" s="76">
        <f t="shared" si="15"/>
        <v>18443.199999999997</v>
      </c>
      <c r="S42" s="77"/>
    </row>
    <row r="43" ht="13.5" customHeight="1">
      <c r="B43" s="22" t="s">
        <v>40</v>
      </c>
      <c r="C43" s="70">
        <f t="shared" si="5"/>
        <v>110</v>
      </c>
      <c r="D43" s="78">
        <v>9</v>
      </c>
      <c r="E43" s="78">
        <v>101</v>
      </c>
      <c r="F43" s="78">
        <v>0</v>
      </c>
      <c r="G43" s="78">
        <v>8</v>
      </c>
      <c r="H43" s="78">
        <v>0</v>
      </c>
      <c r="I43" s="74">
        <f t="shared" si="6"/>
        <v>132415.92000000001</v>
      </c>
      <c r="J43" s="74">
        <f t="shared" si="7"/>
        <v>1793488.3100000001</v>
      </c>
      <c r="K43" s="74">
        <f t="shared" si="8"/>
        <v>0</v>
      </c>
      <c r="L43" s="74">
        <f t="shared" si="9"/>
        <v>1925904.23</v>
      </c>
      <c r="M43" s="75">
        <f t="shared" si="10"/>
        <v>1589</v>
      </c>
      <c r="N43" s="75">
        <f t="shared" si="11"/>
        <v>21521.900000000001</v>
      </c>
      <c r="O43" s="75">
        <f t="shared" si="12"/>
        <v>0</v>
      </c>
      <c r="P43" s="75">
        <f t="shared" si="13"/>
        <v>323</v>
      </c>
      <c r="Q43" s="75">
        <f t="shared" si="14"/>
        <v>0</v>
      </c>
      <c r="R43" s="76">
        <f t="shared" si="15"/>
        <v>23433.900000000001</v>
      </c>
      <c r="S43" s="77"/>
    </row>
    <row r="44" ht="13.5" customHeight="1">
      <c r="B44" s="22" t="s">
        <v>41</v>
      </c>
      <c r="C44" s="70">
        <f t="shared" si="5"/>
        <v>38</v>
      </c>
      <c r="D44" s="71">
        <v>4</v>
      </c>
      <c r="E44" s="72">
        <v>34</v>
      </c>
      <c r="F44" s="72">
        <v>0</v>
      </c>
      <c r="G44" s="72">
        <v>0</v>
      </c>
      <c r="H44" s="72">
        <v>5</v>
      </c>
      <c r="I44" s="74">
        <f t="shared" si="6"/>
        <v>58851.519999999997</v>
      </c>
      <c r="J44" s="74">
        <f t="shared" si="7"/>
        <v>603748.54000000004</v>
      </c>
      <c r="K44" s="74">
        <f t="shared" si="8"/>
        <v>0</v>
      </c>
      <c r="L44" s="74">
        <f t="shared" si="9"/>
        <v>662600.06000000006</v>
      </c>
      <c r="M44" s="75">
        <f t="shared" si="10"/>
        <v>706.20000000000005</v>
      </c>
      <c r="N44" s="75">
        <f t="shared" si="11"/>
        <v>7245</v>
      </c>
      <c r="O44" s="75">
        <f t="shared" si="12"/>
        <v>0</v>
      </c>
      <c r="P44" s="75">
        <f t="shared" si="13"/>
        <v>0</v>
      </c>
      <c r="Q44" s="75">
        <f t="shared" si="14"/>
        <v>320.10000000000002</v>
      </c>
      <c r="R44" s="76">
        <f t="shared" si="15"/>
        <v>8271.2999999999993</v>
      </c>
      <c r="S44" s="77"/>
    </row>
    <row r="45" ht="13.5" customHeight="1">
      <c r="B45" s="22" t="s">
        <v>42</v>
      </c>
      <c r="C45" s="70">
        <f t="shared" si="5"/>
        <v>46</v>
      </c>
      <c r="D45" s="72">
        <v>0</v>
      </c>
      <c r="E45" s="72">
        <v>40</v>
      </c>
      <c r="F45" s="72">
        <v>6</v>
      </c>
      <c r="G45" s="72">
        <v>9</v>
      </c>
      <c r="H45" s="72">
        <v>0</v>
      </c>
      <c r="I45" s="74">
        <f t="shared" si="6"/>
        <v>0</v>
      </c>
      <c r="J45" s="74">
        <f t="shared" si="7"/>
        <v>710292.40000000002</v>
      </c>
      <c r="K45" s="74">
        <f t="shared" si="8"/>
        <v>106543.86</v>
      </c>
      <c r="L45" s="74">
        <f t="shared" si="9"/>
        <v>816836.26000000001</v>
      </c>
      <c r="M45" s="75">
        <f t="shared" si="10"/>
        <v>0</v>
      </c>
      <c r="N45" s="75">
        <f t="shared" si="11"/>
        <v>8523.5</v>
      </c>
      <c r="O45" s="75">
        <f t="shared" si="12"/>
        <v>1278.5</v>
      </c>
      <c r="P45" s="75">
        <f t="shared" si="13"/>
        <v>363.39999999999998</v>
      </c>
      <c r="Q45" s="75">
        <f t="shared" si="14"/>
        <v>0</v>
      </c>
      <c r="R45" s="76">
        <f t="shared" si="15"/>
        <v>10165.4</v>
      </c>
      <c r="S45" s="77"/>
    </row>
    <row r="46" ht="13.5" customHeight="1">
      <c r="B46" s="22" t="s">
        <v>43</v>
      </c>
      <c r="C46" s="70">
        <f t="shared" si="5"/>
        <v>78</v>
      </c>
      <c r="D46" s="71">
        <v>2</v>
      </c>
      <c r="E46" s="72">
        <v>67</v>
      </c>
      <c r="F46" s="72">
        <v>9</v>
      </c>
      <c r="G46" s="72">
        <v>1</v>
      </c>
      <c r="H46" s="72">
        <v>0</v>
      </c>
      <c r="I46" s="74">
        <f t="shared" si="6"/>
        <v>29425.759999999998</v>
      </c>
      <c r="J46" s="74">
        <f t="shared" si="7"/>
        <v>1189739.77</v>
      </c>
      <c r="K46" s="74">
        <f t="shared" si="8"/>
        <v>159815.79000000001</v>
      </c>
      <c r="L46" s="74">
        <f t="shared" si="9"/>
        <v>1378981.3200000001</v>
      </c>
      <c r="M46" s="75">
        <f t="shared" si="10"/>
        <v>353.10000000000002</v>
      </c>
      <c r="N46" s="75">
        <f t="shared" si="11"/>
        <v>14276.9</v>
      </c>
      <c r="O46" s="75">
        <f t="shared" si="12"/>
        <v>1917.8</v>
      </c>
      <c r="P46" s="75">
        <f t="shared" si="13"/>
        <v>40.399999999999999</v>
      </c>
      <c r="Q46" s="75">
        <f t="shared" si="14"/>
        <v>0</v>
      </c>
      <c r="R46" s="76">
        <f t="shared" si="15"/>
        <v>16588.200000000001</v>
      </c>
      <c r="S46" s="77"/>
    </row>
    <row r="47" ht="13.5" customHeight="1">
      <c r="B47" s="22" t="s">
        <v>44</v>
      </c>
      <c r="C47" s="70">
        <f t="shared" si="5"/>
        <v>100</v>
      </c>
      <c r="D47" s="72">
        <v>5</v>
      </c>
      <c r="E47" s="72">
        <v>93</v>
      </c>
      <c r="F47" s="72">
        <v>2</v>
      </c>
      <c r="G47" s="72">
        <v>20</v>
      </c>
      <c r="H47" s="72">
        <v>0</v>
      </c>
      <c r="I47" s="74">
        <f t="shared" si="6"/>
        <v>73564.399999999994</v>
      </c>
      <c r="J47" s="74">
        <f t="shared" si="7"/>
        <v>1651429.8300000001</v>
      </c>
      <c r="K47" s="74">
        <f t="shared" si="8"/>
        <v>35514.620000000003</v>
      </c>
      <c r="L47" s="74">
        <f t="shared" si="9"/>
        <v>1760508.8500000001</v>
      </c>
      <c r="M47" s="75">
        <f t="shared" si="10"/>
        <v>882.79999999999995</v>
      </c>
      <c r="N47" s="75">
        <f t="shared" si="11"/>
        <v>19817.200000000001</v>
      </c>
      <c r="O47" s="75">
        <f t="shared" si="12"/>
        <v>426.19999999999999</v>
      </c>
      <c r="P47" s="75">
        <f t="shared" si="13"/>
        <v>807.60000000000002</v>
      </c>
      <c r="Q47" s="75">
        <f t="shared" si="14"/>
        <v>0</v>
      </c>
      <c r="R47" s="76">
        <f t="shared" si="15"/>
        <v>21933.799999999999</v>
      </c>
      <c r="S47" s="77"/>
    </row>
    <row r="48" ht="13.5" customHeight="1">
      <c r="B48" s="22" t="s">
        <v>45</v>
      </c>
      <c r="C48" s="70">
        <f t="shared" si="5"/>
        <v>22</v>
      </c>
      <c r="D48" s="71">
        <v>3</v>
      </c>
      <c r="E48" s="72">
        <v>19</v>
      </c>
      <c r="F48" s="73">
        <v>0</v>
      </c>
      <c r="G48" s="72">
        <v>5</v>
      </c>
      <c r="H48" s="72">
        <v>2</v>
      </c>
      <c r="I48" s="74">
        <f t="shared" si="6"/>
        <v>44138.639999999999</v>
      </c>
      <c r="J48" s="74">
        <f t="shared" si="7"/>
        <v>337388.89000000001</v>
      </c>
      <c r="K48" s="74">
        <f t="shared" si="8"/>
        <v>0</v>
      </c>
      <c r="L48" s="74">
        <f t="shared" si="9"/>
        <v>381527.53000000003</v>
      </c>
      <c r="M48" s="75">
        <f t="shared" si="10"/>
        <v>529.70000000000005</v>
      </c>
      <c r="N48" s="75">
        <f t="shared" si="11"/>
        <v>4048.6999999999998</v>
      </c>
      <c r="O48" s="75">
        <f t="shared" si="12"/>
        <v>0</v>
      </c>
      <c r="P48" s="75">
        <f t="shared" si="13"/>
        <v>201.90000000000001</v>
      </c>
      <c r="Q48" s="75">
        <f t="shared" si="14"/>
        <v>128</v>
      </c>
      <c r="R48" s="76">
        <f t="shared" si="15"/>
        <v>4908.2999999999993</v>
      </c>
      <c r="S48" s="77"/>
    </row>
    <row r="49" ht="13.5" customHeight="1">
      <c r="B49" s="22" t="s">
        <v>46</v>
      </c>
      <c r="C49" s="70">
        <f t="shared" si="5"/>
        <v>38</v>
      </c>
      <c r="D49" s="72">
        <v>0</v>
      </c>
      <c r="E49" s="72">
        <v>38</v>
      </c>
      <c r="F49" s="72">
        <v>0</v>
      </c>
      <c r="G49" s="72">
        <v>0</v>
      </c>
      <c r="H49" s="72">
        <v>5</v>
      </c>
      <c r="I49" s="74">
        <f t="shared" si="6"/>
        <v>0</v>
      </c>
      <c r="J49" s="74">
        <f t="shared" si="7"/>
        <v>674777.78000000003</v>
      </c>
      <c r="K49" s="74">
        <f t="shared" si="8"/>
        <v>0</v>
      </c>
      <c r="L49" s="74">
        <f t="shared" si="9"/>
        <v>674777.78000000003</v>
      </c>
      <c r="M49" s="75">
        <f t="shared" si="10"/>
        <v>0</v>
      </c>
      <c r="N49" s="75">
        <f t="shared" si="11"/>
        <v>8097.3000000000002</v>
      </c>
      <c r="O49" s="75">
        <f t="shared" si="12"/>
        <v>0</v>
      </c>
      <c r="P49" s="75">
        <f t="shared" si="13"/>
        <v>0</v>
      </c>
      <c r="Q49" s="75">
        <f t="shared" si="14"/>
        <v>320.10000000000002</v>
      </c>
      <c r="R49" s="76">
        <f t="shared" si="15"/>
        <v>8417.3999999999996</v>
      </c>
      <c r="S49" s="77"/>
    </row>
    <row r="50" ht="13.5" customHeight="1">
      <c r="B50" s="22" t="s">
        <v>47</v>
      </c>
      <c r="C50" s="70">
        <f t="shared" si="5"/>
        <v>18</v>
      </c>
      <c r="D50" s="71">
        <v>6</v>
      </c>
      <c r="E50" s="72">
        <v>12</v>
      </c>
      <c r="F50" s="72">
        <v>0</v>
      </c>
      <c r="G50" s="72">
        <v>0</v>
      </c>
      <c r="H50" s="72">
        <v>0</v>
      </c>
      <c r="I50" s="74">
        <f t="shared" si="6"/>
        <v>88277.279999999999</v>
      </c>
      <c r="J50" s="74">
        <f t="shared" si="7"/>
        <v>213087.72</v>
      </c>
      <c r="K50" s="74">
        <f t="shared" si="8"/>
        <v>0</v>
      </c>
      <c r="L50" s="74">
        <f t="shared" si="9"/>
        <v>301365</v>
      </c>
      <c r="M50" s="75">
        <f t="shared" si="10"/>
        <v>1059.3</v>
      </c>
      <c r="N50" s="75">
        <f t="shared" si="11"/>
        <v>2557.0999999999999</v>
      </c>
      <c r="O50" s="75">
        <f t="shared" si="12"/>
        <v>0</v>
      </c>
      <c r="P50" s="75">
        <f t="shared" si="13"/>
        <v>0</v>
      </c>
      <c r="Q50" s="75">
        <f t="shared" si="14"/>
        <v>0</v>
      </c>
      <c r="R50" s="76">
        <f t="shared" si="15"/>
        <v>3616.3999999999996</v>
      </c>
      <c r="S50" s="77"/>
    </row>
    <row r="51" ht="13.5" customHeight="1">
      <c r="B51" s="22" t="s">
        <v>48</v>
      </c>
      <c r="C51" s="70">
        <f t="shared" si="5"/>
        <v>33</v>
      </c>
      <c r="D51" s="72">
        <v>7</v>
      </c>
      <c r="E51" s="72">
        <v>25</v>
      </c>
      <c r="F51" s="72">
        <v>1</v>
      </c>
      <c r="G51" s="72">
        <v>5</v>
      </c>
      <c r="H51" s="72">
        <v>1</v>
      </c>
      <c r="I51" s="74">
        <f t="shared" si="6"/>
        <v>102990.16</v>
      </c>
      <c r="J51" s="74">
        <f t="shared" si="7"/>
        <v>443932.75</v>
      </c>
      <c r="K51" s="74">
        <f t="shared" si="8"/>
        <v>17757.310000000001</v>
      </c>
      <c r="L51" s="74">
        <f t="shared" si="9"/>
        <v>564680.22000000009</v>
      </c>
      <c r="M51" s="75">
        <f t="shared" si="10"/>
        <v>1235.9000000000001</v>
      </c>
      <c r="N51" s="75">
        <f t="shared" si="11"/>
        <v>5327.1999999999998</v>
      </c>
      <c r="O51" s="75">
        <f t="shared" si="12"/>
        <v>213.09999999999999</v>
      </c>
      <c r="P51" s="75">
        <f t="shared" si="13"/>
        <v>201.90000000000001</v>
      </c>
      <c r="Q51" s="75">
        <f t="shared" si="14"/>
        <v>64</v>
      </c>
      <c r="R51" s="76">
        <f t="shared" si="15"/>
        <v>7042.1000000000004</v>
      </c>
      <c r="S51" s="77"/>
    </row>
    <row r="52" ht="13.5" customHeight="1">
      <c r="B52" s="22" t="s">
        <v>49</v>
      </c>
      <c r="C52" s="70">
        <f t="shared" si="5"/>
        <v>92</v>
      </c>
      <c r="D52" s="71">
        <v>8</v>
      </c>
      <c r="E52" s="72">
        <v>82</v>
      </c>
      <c r="F52" s="72">
        <v>2</v>
      </c>
      <c r="G52" s="72">
        <v>12</v>
      </c>
      <c r="H52" s="72">
        <v>0</v>
      </c>
      <c r="I52" s="74">
        <f t="shared" si="6"/>
        <v>117703.03999999999</v>
      </c>
      <c r="J52" s="74">
        <f t="shared" si="7"/>
        <v>1456099.4199999999</v>
      </c>
      <c r="K52" s="74">
        <f t="shared" si="8"/>
        <v>35514.620000000003</v>
      </c>
      <c r="L52" s="74">
        <f t="shared" si="9"/>
        <v>1609317.0800000001</v>
      </c>
      <c r="M52" s="75">
        <f t="shared" si="10"/>
        <v>1412.4000000000001</v>
      </c>
      <c r="N52" s="75">
        <f t="shared" si="11"/>
        <v>17473.200000000001</v>
      </c>
      <c r="O52" s="75">
        <f t="shared" si="12"/>
        <v>426.19999999999999</v>
      </c>
      <c r="P52" s="75">
        <f t="shared" si="13"/>
        <v>484.60000000000002</v>
      </c>
      <c r="Q52" s="75">
        <f t="shared" si="14"/>
        <v>0</v>
      </c>
      <c r="R52" s="76">
        <f t="shared" si="15"/>
        <v>19796.400000000001</v>
      </c>
      <c r="S52" s="77"/>
    </row>
    <row r="53" ht="13.5" customHeight="1">
      <c r="B53" s="22" t="s">
        <v>50</v>
      </c>
      <c r="C53" s="70">
        <f t="shared" si="5"/>
        <v>38</v>
      </c>
      <c r="D53" s="72">
        <v>5</v>
      </c>
      <c r="E53" s="72">
        <v>32</v>
      </c>
      <c r="F53" s="72">
        <v>1</v>
      </c>
      <c r="G53" s="72">
        <v>6</v>
      </c>
      <c r="H53" s="71">
        <v>0</v>
      </c>
      <c r="I53" s="74">
        <f t="shared" si="6"/>
        <v>73564.399999999994</v>
      </c>
      <c r="J53" s="74">
        <f t="shared" si="7"/>
        <v>568233.92000000004</v>
      </c>
      <c r="K53" s="74">
        <f t="shared" si="8"/>
        <v>17757.310000000001</v>
      </c>
      <c r="L53" s="74">
        <f t="shared" si="9"/>
        <v>659555.63000000012</v>
      </c>
      <c r="M53" s="75">
        <f t="shared" si="10"/>
        <v>882.79999999999995</v>
      </c>
      <c r="N53" s="75">
        <f t="shared" si="11"/>
        <v>6818.8000000000002</v>
      </c>
      <c r="O53" s="75">
        <f t="shared" si="12"/>
        <v>213.09999999999999</v>
      </c>
      <c r="P53" s="75">
        <f t="shared" si="13"/>
        <v>242.30000000000001</v>
      </c>
      <c r="Q53" s="75">
        <f t="shared" si="14"/>
        <v>0</v>
      </c>
      <c r="R53" s="76">
        <f t="shared" si="15"/>
        <v>8157.0000000000009</v>
      </c>
      <c r="S53" s="77"/>
    </row>
    <row r="54" s="79" customFormat="1" ht="13.5" customHeight="1">
      <c r="B54" s="25" t="s">
        <v>51</v>
      </c>
      <c r="C54" s="80">
        <f t="shared" ref="C54:H54" si="16">SUM(C20:C53)</f>
        <v>2385</v>
      </c>
      <c r="D54" s="80">
        <f t="shared" si="16"/>
        <v>190</v>
      </c>
      <c r="E54" s="80">
        <f t="shared" si="16"/>
        <v>2121</v>
      </c>
      <c r="F54" s="81">
        <f t="shared" si="16"/>
        <v>74</v>
      </c>
      <c r="G54" s="80">
        <f t="shared" si="16"/>
        <v>203</v>
      </c>
      <c r="H54" s="80">
        <f t="shared" si="16"/>
        <v>100</v>
      </c>
      <c r="I54" s="82">
        <f t="shared" ref="I54:R54" si="17">SUM(I20:I53)</f>
        <v>2795447.1999999993</v>
      </c>
      <c r="J54" s="82">
        <f t="shared" si="17"/>
        <v>37663254.509999998</v>
      </c>
      <c r="K54" s="82">
        <f t="shared" si="17"/>
        <v>1314040.9400000004</v>
      </c>
      <c r="L54" s="82">
        <f t="shared" si="17"/>
        <v>41772742.650000006</v>
      </c>
      <c r="M54" s="82">
        <f t="shared" si="17"/>
        <v>33545.5</v>
      </c>
      <c r="N54" s="82">
        <f t="shared" si="17"/>
        <v>451959.20000000007</v>
      </c>
      <c r="O54" s="82">
        <f t="shared" si="17"/>
        <v>15768.800000000003</v>
      </c>
      <c r="P54" s="82">
        <f t="shared" si="17"/>
        <v>8197.0999999999985</v>
      </c>
      <c r="Q54" s="82">
        <f t="shared" si="17"/>
        <v>6401.4000000000005</v>
      </c>
      <c r="R54" s="82">
        <f t="shared" si="17"/>
        <v>515872</v>
      </c>
    </row>
    <row r="55" ht="13.5" customHeight="1">
      <c r="B55" s="22" t="s">
        <v>52</v>
      </c>
      <c r="C55" s="70">
        <f>D55+E55+F55</f>
        <v>830</v>
      </c>
      <c r="D55" s="71">
        <v>130</v>
      </c>
      <c r="E55" s="83">
        <v>677</v>
      </c>
      <c r="F55" s="84">
        <v>23</v>
      </c>
      <c r="G55" s="83">
        <v>70</v>
      </c>
      <c r="H55" s="71">
        <v>3</v>
      </c>
      <c r="I55" s="74">
        <f>ROUND(D55*$H$13,2)</f>
        <v>1912674.3999999999</v>
      </c>
      <c r="J55" s="74">
        <f>ROUND(E55*$H$14,2)</f>
        <v>12021698.869999999</v>
      </c>
      <c r="K55" s="74">
        <f>ROUND(F55*$H$14,2)</f>
        <v>408418.13</v>
      </c>
      <c r="L55" s="74">
        <f>I55+J55+K55</f>
        <v>14342791.4</v>
      </c>
      <c r="M55" s="75">
        <f>ROUND(I55*12/1000,1)</f>
        <v>22952.099999999999</v>
      </c>
      <c r="N55" s="75">
        <f>ROUND(J55*12/1000,1)</f>
        <v>144260.39999999999</v>
      </c>
      <c r="O55" s="75">
        <f>ROUND(K55*12/1000,1)</f>
        <v>4901</v>
      </c>
      <c r="P55" s="75">
        <f>ROUND(G55*$P$13/1000,1)</f>
        <v>2826.5999999999999</v>
      </c>
      <c r="Q55" s="75">
        <f>ROUND(H55*$P$14/1000,1)</f>
        <v>192</v>
      </c>
      <c r="R55" s="76">
        <f>SUM(M55:Q55)</f>
        <v>175132.10000000001</v>
      </c>
    </row>
    <row r="56" s="79" customFormat="1" ht="13.5" customHeight="1">
      <c r="B56" s="27" t="s">
        <v>53</v>
      </c>
      <c r="C56" s="80">
        <f>SUM(C54:C55)</f>
        <v>3215</v>
      </c>
      <c r="D56" s="80">
        <f t="shared" ref="D56:H56" si="18">SUM(D54:D55)</f>
        <v>320</v>
      </c>
      <c r="E56" s="80">
        <f t="shared" si="18"/>
        <v>2798</v>
      </c>
      <c r="F56" s="80">
        <f t="shared" si="18"/>
        <v>97</v>
      </c>
      <c r="G56" s="80">
        <f t="shared" si="18"/>
        <v>273</v>
      </c>
      <c r="H56" s="80">
        <f t="shared" si="18"/>
        <v>103</v>
      </c>
      <c r="I56" s="85">
        <f t="shared" ref="I56:R56" si="19">SUM(I54:I55)</f>
        <v>4708121.5999999996</v>
      </c>
      <c r="J56" s="85">
        <f t="shared" si="19"/>
        <v>49684953.379999995</v>
      </c>
      <c r="K56" s="85">
        <f t="shared" si="19"/>
        <v>1722459.0700000003</v>
      </c>
      <c r="L56" s="85">
        <f t="shared" si="19"/>
        <v>56115534.050000004</v>
      </c>
      <c r="M56" s="85">
        <f t="shared" si="19"/>
        <v>56497.599999999999</v>
      </c>
      <c r="N56" s="85">
        <f t="shared" si="19"/>
        <v>596219.60000000009</v>
      </c>
      <c r="O56" s="85">
        <f t="shared" si="19"/>
        <v>20669.800000000003</v>
      </c>
      <c r="P56" s="85">
        <f t="shared" si="19"/>
        <v>11023.699999999999</v>
      </c>
      <c r="Q56" s="85">
        <f t="shared" si="19"/>
        <v>6593.4000000000005</v>
      </c>
      <c r="R56" s="85">
        <f t="shared" si="19"/>
        <v>691004.09999999998</v>
      </c>
    </row>
    <row r="57" ht="13.199999999999999">
      <c r="B57" s="37" t="s">
        <v>96</v>
      </c>
      <c r="D57" s="2" t="s">
        <v>97</v>
      </c>
    </row>
    <row r="58" s="45" customFormat="1" ht="15">
      <c r="B58" s="37" t="s">
        <v>98</v>
      </c>
      <c r="C58" s="2"/>
      <c r="D58" s="2" t="s">
        <v>99</v>
      </c>
      <c r="H58" s="86"/>
      <c r="L58" s="87"/>
      <c r="M58" s="87"/>
      <c r="N58" s="87"/>
      <c r="O58" s="87"/>
      <c r="P58" s="88"/>
      <c r="Q58" s="41"/>
      <c r="R58" s="41"/>
    </row>
    <row r="59" ht="17.25">
      <c r="B59" s="89"/>
      <c r="E59" s="44"/>
      <c r="F59" s="44"/>
      <c r="I59" s="90"/>
    </row>
    <row r="60" ht="29.25" customHeight="1">
      <c r="C60" s="91" t="s">
        <v>100</v>
      </c>
      <c r="D60" s="91"/>
      <c r="E60" s="91"/>
      <c r="F60" s="91"/>
      <c r="G60" s="91"/>
      <c r="H60" s="92"/>
      <c r="I60" s="92"/>
      <c r="J60" s="93"/>
      <c r="K60" s="94"/>
      <c r="L60" s="95"/>
      <c r="M60" s="95"/>
      <c r="N60" s="95"/>
      <c r="O60" s="95"/>
    </row>
    <row r="61" ht="19.5" customHeight="1">
      <c r="C61" s="91"/>
      <c r="D61" s="91"/>
      <c r="E61" s="91"/>
      <c r="F61" s="91"/>
      <c r="G61" s="91"/>
      <c r="H61" s="96"/>
      <c r="I61" s="96"/>
      <c r="J61" s="97"/>
      <c r="K61" s="98"/>
      <c r="L61" s="97"/>
      <c r="M61" s="97"/>
      <c r="N61" s="95"/>
      <c r="O61" s="99" t="s">
        <v>101</v>
      </c>
    </row>
    <row r="62" ht="14.25">
      <c r="C62" s="45"/>
    </row>
  </sheetData>
  <mergeCells count="27">
    <mergeCell ref="B1:R1"/>
    <mergeCell ref="B3:R3"/>
    <mergeCell ref="B5:R6"/>
    <mergeCell ref="B7:R8"/>
    <mergeCell ref="G11:H11"/>
    <mergeCell ref="P11:Q11"/>
    <mergeCell ref="I13:J13"/>
    <mergeCell ref="I14:J14"/>
    <mergeCell ref="B15:C15"/>
    <mergeCell ref="B16:B18"/>
    <mergeCell ref="C16:H16"/>
    <mergeCell ref="I16:L16"/>
    <mergeCell ref="M16:R16"/>
    <mergeCell ref="C17:C18"/>
    <mergeCell ref="D17:F17"/>
    <mergeCell ref="G17:H17"/>
    <mergeCell ref="I17:I18"/>
    <mergeCell ref="J17:J18"/>
    <mergeCell ref="K17:K18"/>
    <mergeCell ref="L17:L18"/>
    <mergeCell ref="M17:M18"/>
    <mergeCell ref="N17:N18"/>
    <mergeCell ref="O17:O18"/>
    <mergeCell ref="P17:P18"/>
    <mergeCell ref="Q17:Q18"/>
    <mergeCell ref="R17:R18"/>
    <mergeCell ref="C60:G61"/>
  </mergeCells>
  <printOptions headings="0" gridLines="0"/>
  <pageMargins left="0" right="0" top="0.23622000000000001" bottom="0.19684999999999997" header="0.19684999999999997" footer="0.19684999999999997"/>
  <pageSetup paperSize="9" scale="59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published="0">
    <outlinePr applyStyles="0" summaryBelow="1" summaryRight="1" showOutlineSymbols="1"/>
    <pageSetUpPr autoPageBreaks="1" fitToPage="0"/>
  </sheetPr>
  <sheetViews>
    <sheetView topLeftCell="A28" zoomScale="90" workbookViewId="0">
      <selection activeCell="B17" activeCellId="0" sqref="B17:B50"/>
    </sheetView>
  </sheetViews>
  <sheetFormatPr defaultColWidth="9.109375" defaultRowHeight="12.75" customHeight="1"/>
  <cols>
    <col customWidth="1" min="1" max="1" style="2" width="3.6640625"/>
    <col customWidth="1" min="2" max="2" style="2" width="20.88671875"/>
    <col customWidth="1" min="3" max="3" style="2" width="10"/>
    <col customWidth="1" min="4" max="4" style="2" width="10.44140625"/>
    <col customWidth="1" min="5" max="5" style="2" width="11.44140625"/>
    <col customWidth="1" min="6" max="6" style="2" width="11.5546875"/>
    <col customWidth="1" min="7" max="7" style="2" width="15.109375"/>
    <col customWidth="1" min="8" max="8" style="2" width="14"/>
    <col customWidth="1" min="9" max="9" style="2" width="18.5546875"/>
    <col customWidth="1" min="10" max="10" style="2" width="16.44140625"/>
    <col customWidth="1" min="11" max="11" style="2" width="12.109375"/>
    <col customWidth="1" min="12" max="12" style="2" width="13.44140625"/>
    <col customWidth="1" min="13" max="13" style="2" width="18.33203125"/>
    <col customWidth="1" min="14" max="14" style="2" width="4.5546875"/>
    <col customWidth="1" min="15" max="15" style="2" width="11"/>
    <col customWidth="1" min="16" max="16" style="2" width="11.6640625"/>
    <col customWidth="1" min="17" max="17" style="2" width="15.88671875"/>
    <col customWidth="1" min="18" max="18" style="2" width="18.33203125"/>
    <col bestFit="1" customWidth="1" min="19" max="19" style="2" width="13.33203125"/>
    <col customWidth="1" min="20" max="257" style="2" width="9.109375"/>
    <col min="258" max="16384" style="2" width="9.109375"/>
  </cols>
  <sheetData>
    <row r="1" ht="32.25" customHeight="1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P1" s="100"/>
      <c r="R1" s="100"/>
      <c r="S1" s="100"/>
    </row>
    <row r="2" ht="13.199999999999999">
      <c r="K2" s="101" t="s">
        <v>57</v>
      </c>
      <c r="P2" s="100"/>
      <c r="Q2" s="100"/>
      <c r="R2" s="100"/>
      <c r="S2" s="100"/>
    </row>
    <row r="3" ht="13.199999999999999">
      <c r="P3" s="102"/>
      <c r="Q3" s="102"/>
      <c r="R3" s="103"/>
      <c r="S3" s="102"/>
    </row>
    <row r="4" ht="13.800000000000001">
      <c r="A4" s="15" t="s">
        <v>102</v>
      </c>
      <c r="B4" s="15"/>
      <c r="C4" s="15"/>
      <c r="D4" s="15"/>
      <c r="E4" s="15"/>
      <c r="F4" s="15"/>
      <c r="G4" s="15"/>
      <c r="H4" s="15"/>
      <c r="I4" s="15"/>
      <c r="J4" s="15"/>
      <c r="K4" s="15"/>
      <c r="P4" s="104"/>
      <c r="Q4" s="104"/>
    </row>
    <row r="5" ht="14.25">
      <c r="A5" s="13" t="s">
        <v>59</v>
      </c>
      <c r="B5" s="13"/>
      <c r="C5" s="13"/>
      <c r="D5" s="13"/>
      <c r="E5" s="13"/>
      <c r="F5" s="13"/>
      <c r="G5" s="13"/>
      <c r="H5" s="13"/>
      <c r="I5" s="13"/>
      <c r="J5" s="13"/>
      <c r="K5" s="8"/>
      <c r="P5" s="102"/>
      <c r="Q5" s="102"/>
    </row>
    <row r="6" ht="31.5" customHeight="1">
      <c r="A6" s="15" t="s">
        <v>103</v>
      </c>
      <c r="B6" s="15"/>
      <c r="C6" s="15"/>
      <c r="D6" s="15"/>
      <c r="E6" s="15"/>
      <c r="F6" s="15"/>
      <c r="G6" s="15"/>
      <c r="H6" s="15"/>
      <c r="I6" s="15"/>
      <c r="J6" s="15"/>
      <c r="K6" s="15"/>
    </row>
    <row r="7" ht="15" customHeight="1">
      <c r="A7" s="15" t="s">
        <v>5</v>
      </c>
      <c r="B7" s="15"/>
      <c r="C7" s="15"/>
      <c r="D7" s="15"/>
      <c r="E7" s="15"/>
      <c r="F7" s="15"/>
      <c r="G7" s="15"/>
      <c r="H7" s="15"/>
      <c r="I7" s="15"/>
      <c r="J7" s="15"/>
      <c r="K7" s="15"/>
    </row>
    <row r="8" ht="14.25">
      <c r="A8" s="13" t="s">
        <v>6</v>
      </c>
      <c r="B8" s="13"/>
      <c r="C8" s="13"/>
      <c r="D8" s="13"/>
      <c r="E8" s="13"/>
      <c r="F8" s="13"/>
      <c r="G8" s="13"/>
      <c r="H8" s="13"/>
      <c r="I8" s="13"/>
      <c r="J8" s="13"/>
      <c r="K8" s="8"/>
    </row>
    <row r="9" ht="14.25">
      <c r="A9" s="13"/>
      <c r="B9" s="13"/>
      <c r="C9" s="13"/>
      <c r="D9" s="13"/>
      <c r="E9" s="13"/>
      <c r="F9" s="13"/>
      <c r="G9" s="13"/>
      <c r="H9" s="13"/>
      <c r="I9" s="13"/>
      <c r="J9" s="13"/>
      <c r="K9" s="8"/>
      <c r="L9" s="104" t="s">
        <v>104</v>
      </c>
      <c r="M9" s="104" t="s">
        <v>105</v>
      </c>
      <c r="O9" s="2" t="s">
        <v>106</v>
      </c>
      <c r="Q9" s="2" t="s">
        <v>107</v>
      </c>
      <c r="R9" s="2" t="s">
        <v>108</v>
      </c>
    </row>
    <row r="10" ht="13.5" customHeight="1">
      <c r="D10" s="53"/>
      <c r="E10" s="53"/>
      <c r="F10" s="53"/>
      <c r="G10" s="53"/>
      <c r="H10" s="105" t="s">
        <v>109</v>
      </c>
      <c r="I10" s="105"/>
      <c r="J10" s="106">
        <v>25427.200000000001</v>
      </c>
      <c r="K10" s="107"/>
      <c r="L10" s="104"/>
      <c r="M10" s="104"/>
      <c r="O10" s="108" t="s">
        <v>110</v>
      </c>
      <c r="Q10" s="108"/>
      <c r="R10" s="108" t="s">
        <v>111</v>
      </c>
    </row>
    <row r="11" ht="37.5" customHeight="1">
      <c r="D11" s="53"/>
      <c r="E11" s="109"/>
      <c r="F11" s="109"/>
      <c r="G11" s="109"/>
      <c r="H11" s="109"/>
      <c r="I11" s="109"/>
      <c r="J11" s="109"/>
      <c r="K11" s="109"/>
      <c r="L11" s="102">
        <v>17457.630000000001</v>
      </c>
      <c r="M11" s="102">
        <v>18766.950000000001</v>
      </c>
      <c r="N11" s="103"/>
      <c r="O11" s="102">
        <v>21807.200000000001</v>
      </c>
      <c r="Q11" s="102">
        <v>21807.200000000001</v>
      </c>
      <c r="R11" s="102">
        <v>23442.740000000002</v>
      </c>
    </row>
    <row r="12" ht="28.5" customHeight="1">
      <c r="K12" s="110"/>
    </row>
    <row r="13" ht="21" customHeight="1">
      <c r="A13" s="59" t="s">
        <v>112</v>
      </c>
      <c r="B13" s="59" t="s">
        <v>8</v>
      </c>
      <c r="C13" s="59" t="s">
        <v>113</v>
      </c>
      <c r="D13" s="59"/>
      <c r="E13" s="59"/>
      <c r="F13" s="59"/>
      <c r="G13" s="111" t="s">
        <v>114</v>
      </c>
      <c r="H13" s="111"/>
      <c r="I13" s="111"/>
      <c r="J13" s="111"/>
      <c r="K13" s="59" t="s">
        <v>115</v>
      </c>
      <c r="M13" s="2" t="s">
        <v>116</v>
      </c>
    </row>
    <row r="14" ht="90" customHeight="1">
      <c r="A14" s="59"/>
      <c r="B14" s="59"/>
      <c r="C14" s="59" t="s">
        <v>117</v>
      </c>
      <c r="D14" s="59" t="s">
        <v>118</v>
      </c>
      <c r="E14" s="59" t="s">
        <v>119</v>
      </c>
      <c r="F14" s="59" t="s">
        <v>120</v>
      </c>
      <c r="G14" s="59" t="s">
        <v>121</v>
      </c>
      <c r="H14" s="59" t="s">
        <v>122</v>
      </c>
      <c r="I14" s="59" t="s">
        <v>123</v>
      </c>
      <c r="J14" s="59" t="s">
        <v>124</v>
      </c>
      <c r="K14" s="59"/>
      <c r="M14" s="112" t="s">
        <v>125</v>
      </c>
    </row>
    <row r="15" ht="44.25" customHeight="1">
      <c r="A15" s="59"/>
      <c r="B15" s="59"/>
      <c r="C15" s="59"/>
      <c r="D15" s="59"/>
      <c r="E15" s="59"/>
      <c r="F15" s="59"/>
      <c r="G15" s="59" t="s">
        <v>126</v>
      </c>
      <c r="H15" s="59" t="s">
        <v>127</v>
      </c>
      <c r="I15" s="59" t="s">
        <v>128</v>
      </c>
      <c r="J15" s="59" t="s">
        <v>129</v>
      </c>
      <c r="K15" s="59"/>
    </row>
    <row r="16" ht="19.5">
      <c r="A16" s="113">
        <v>1</v>
      </c>
      <c r="B16" s="113">
        <v>2</v>
      </c>
      <c r="C16" s="114">
        <v>3</v>
      </c>
      <c r="D16" s="114">
        <v>4</v>
      </c>
      <c r="E16" s="114">
        <v>5</v>
      </c>
      <c r="F16" s="114">
        <v>6</v>
      </c>
      <c r="G16" s="113">
        <v>7</v>
      </c>
      <c r="H16" s="113">
        <v>8</v>
      </c>
      <c r="I16" s="113">
        <v>9</v>
      </c>
      <c r="J16" s="113">
        <v>10</v>
      </c>
      <c r="K16" s="113" t="s">
        <v>130</v>
      </c>
    </row>
    <row r="17" ht="15.75" customHeight="1">
      <c r="A17" s="22">
        <v>1</v>
      </c>
      <c r="B17" s="22" t="s">
        <v>17</v>
      </c>
      <c r="C17" s="115">
        <v>30</v>
      </c>
      <c r="D17" s="116">
        <v>60</v>
      </c>
      <c r="E17" s="72">
        <v>21</v>
      </c>
      <c r="F17" s="72">
        <v>7</v>
      </c>
      <c r="G17" s="117">
        <f t="shared" ref="G17:G50" si="20">ROUND($J$10*E17*0.2,2)</f>
        <v>106794.24000000001</v>
      </c>
      <c r="H17" s="118">
        <f t="shared" ref="H17:H50" si="21">ROUND($J$10*F17*0.2,2)</f>
        <v>35598.080000000002</v>
      </c>
      <c r="I17" s="118">
        <f t="shared" ref="I17:I50" si="22">ROUND(($J$10*C17+G17+H17)*1.25*1.302,2)</f>
        <v>1473226.54</v>
      </c>
      <c r="J17" s="75">
        <f t="shared" ref="J17:J50" si="23">ROUND(I17*12/1000,1)</f>
        <v>17678.700000000001</v>
      </c>
      <c r="K17" s="76">
        <f t="shared" ref="K17:K50" si="24">ROUND(J17+J17/12*3*0.078,1)</f>
        <v>18023.400000000001</v>
      </c>
      <c r="L17" s="119"/>
    </row>
    <row r="18" ht="15.75" customHeight="1">
      <c r="A18" s="22">
        <v>2</v>
      </c>
      <c r="B18" s="22" t="s">
        <v>18</v>
      </c>
      <c r="C18" s="116">
        <v>47</v>
      </c>
      <c r="D18" s="116">
        <v>84</v>
      </c>
      <c r="E18" s="72">
        <v>45</v>
      </c>
      <c r="F18" s="72">
        <v>60</v>
      </c>
      <c r="G18" s="117">
        <f t="shared" si="20"/>
        <v>228844.79999999999</v>
      </c>
      <c r="H18" s="118">
        <f t="shared" si="21"/>
        <v>305126.40000000002</v>
      </c>
      <c r="I18" s="118">
        <f t="shared" si="22"/>
        <v>2814028.2200000002</v>
      </c>
      <c r="J18" s="75">
        <f t="shared" si="23"/>
        <v>33768.300000000003</v>
      </c>
      <c r="K18" s="76">
        <f t="shared" si="24"/>
        <v>34426.800000000003</v>
      </c>
      <c r="L18" s="119"/>
    </row>
    <row r="19" ht="15.75" customHeight="1">
      <c r="A19" s="22">
        <v>3</v>
      </c>
      <c r="B19" s="22" t="s">
        <v>19</v>
      </c>
      <c r="C19" s="116">
        <v>45</v>
      </c>
      <c r="D19" s="116">
        <v>80</v>
      </c>
      <c r="E19" s="72">
        <v>25</v>
      </c>
      <c r="F19" s="72">
        <v>45</v>
      </c>
      <c r="G19" s="117">
        <f t="shared" si="20"/>
        <v>127136</v>
      </c>
      <c r="H19" s="118">
        <f t="shared" si="21"/>
        <v>228844.79999999999</v>
      </c>
      <c r="I19" s="118">
        <f t="shared" si="22"/>
        <v>2441583.3100000001</v>
      </c>
      <c r="J19" s="75">
        <f t="shared" si="23"/>
        <v>29299</v>
      </c>
      <c r="K19" s="76">
        <f t="shared" si="24"/>
        <v>29870.299999999999</v>
      </c>
      <c r="L19" s="119"/>
    </row>
    <row r="20" ht="15.75" customHeight="1">
      <c r="A20" s="22">
        <v>4</v>
      </c>
      <c r="B20" s="22" t="s">
        <v>20</v>
      </c>
      <c r="C20" s="72">
        <v>42</v>
      </c>
      <c r="D20" s="116">
        <v>53</v>
      </c>
      <c r="E20" s="72">
        <v>12</v>
      </c>
      <c r="F20" s="72">
        <v>48</v>
      </c>
      <c r="G20" s="117">
        <f t="shared" si="20"/>
        <v>61025.279999999999</v>
      </c>
      <c r="H20" s="118">
        <f t="shared" si="21"/>
        <v>244101.12</v>
      </c>
      <c r="I20" s="118">
        <f t="shared" si="22"/>
        <v>2234669.4700000002</v>
      </c>
      <c r="J20" s="75">
        <f t="shared" si="23"/>
        <v>26816</v>
      </c>
      <c r="K20" s="76">
        <f t="shared" si="24"/>
        <v>27338.900000000001</v>
      </c>
      <c r="L20" s="119"/>
    </row>
    <row r="21" ht="15.75" customHeight="1">
      <c r="A21" s="22">
        <v>5</v>
      </c>
      <c r="B21" s="22" t="s">
        <v>21</v>
      </c>
      <c r="C21" s="116">
        <v>15</v>
      </c>
      <c r="D21" s="116">
        <v>32</v>
      </c>
      <c r="E21" s="72">
        <v>28</v>
      </c>
      <c r="F21" s="72">
        <v>32</v>
      </c>
      <c r="G21" s="117">
        <f t="shared" si="20"/>
        <v>142392.32000000001</v>
      </c>
      <c r="H21" s="118">
        <f t="shared" si="21"/>
        <v>162734.07999999999</v>
      </c>
      <c r="I21" s="118">
        <f t="shared" si="22"/>
        <v>1117334.74</v>
      </c>
      <c r="J21" s="75">
        <f t="shared" si="23"/>
        <v>13408</v>
      </c>
      <c r="K21" s="76">
        <f t="shared" si="24"/>
        <v>13669.5</v>
      </c>
      <c r="L21" s="119"/>
    </row>
    <row r="22" ht="15.75" customHeight="1">
      <c r="A22" s="22">
        <v>6</v>
      </c>
      <c r="B22" s="22" t="s">
        <v>22</v>
      </c>
      <c r="C22" s="116">
        <v>11</v>
      </c>
      <c r="D22" s="116">
        <v>20</v>
      </c>
      <c r="E22" s="72">
        <v>9</v>
      </c>
      <c r="F22" s="72">
        <v>2</v>
      </c>
      <c r="G22" s="117">
        <f t="shared" si="20"/>
        <v>45768.959999999999</v>
      </c>
      <c r="H22" s="118">
        <f t="shared" si="21"/>
        <v>10170.879999999999</v>
      </c>
      <c r="I22" s="118">
        <f t="shared" si="22"/>
        <v>546252.54000000004</v>
      </c>
      <c r="J22" s="75">
        <f t="shared" si="23"/>
        <v>6555</v>
      </c>
      <c r="K22" s="76">
        <f t="shared" si="24"/>
        <v>6682.8000000000002</v>
      </c>
      <c r="L22" s="119"/>
    </row>
    <row r="23" ht="15.75" customHeight="1">
      <c r="A23" s="22">
        <v>7</v>
      </c>
      <c r="B23" s="22" t="s">
        <v>23</v>
      </c>
      <c r="C23" s="116">
        <v>34</v>
      </c>
      <c r="D23" s="116">
        <v>118</v>
      </c>
      <c r="E23" s="72">
        <v>98</v>
      </c>
      <c r="F23" s="72">
        <v>69</v>
      </c>
      <c r="G23" s="117">
        <f t="shared" si="20"/>
        <v>498373.12</v>
      </c>
      <c r="H23" s="118">
        <f t="shared" si="21"/>
        <v>350895.35999999999</v>
      </c>
      <c r="I23" s="118">
        <f t="shared" si="22"/>
        <v>2789198.5600000001</v>
      </c>
      <c r="J23" s="75">
        <f t="shared" si="23"/>
        <v>33470.400000000001</v>
      </c>
      <c r="K23" s="76">
        <f t="shared" si="24"/>
        <v>34123.099999999999</v>
      </c>
      <c r="L23" s="119"/>
    </row>
    <row r="24" ht="15.75" customHeight="1">
      <c r="A24" s="22">
        <v>8</v>
      </c>
      <c r="B24" s="22" t="s">
        <v>24</v>
      </c>
      <c r="C24" s="116">
        <v>75</v>
      </c>
      <c r="D24" s="116">
        <v>160</v>
      </c>
      <c r="E24" s="72">
        <v>132</v>
      </c>
      <c r="F24" s="72">
        <v>90</v>
      </c>
      <c r="G24" s="117">
        <f t="shared" si="20"/>
        <v>671278.07999999996</v>
      </c>
      <c r="H24" s="118">
        <f t="shared" si="21"/>
        <v>457689.59999999998</v>
      </c>
      <c r="I24" s="118">
        <f t="shared" si="22"/>
        <v>4941102.5</v>
      </c>
      <c r="J24" s="75">
        <f t="shared" si="23"/>
        <v>59293.199999999997</v>
      </c>
      <c r="K24" s="76">
        <f t="shared" si="24"/>
        <v>60449.400000000001</v>
      </c>
      <c r="L24" s="119"/>
    </row>
    <row r="25" ht="15.75" customHeight="1">
      <c r="A25" s="22">
        <v>9</v>
      </c>
      <c r="B25" s="22" t="s">
        <v>25</v>
      </c>
      <c r="C25" s="116">
        <v>24</v>
      </c>
      <c r="D25" s="116">
        <v>39</v>
      </c>
      <c r="E25" s="72">
        <v>28</v>
      </c>
      <c r="F25" s="72">
        <v>6</v>
      </c>
      <c r="G25" s="117">
        <f t="shared" si="20"/>
        <v>142392.32000000001</v>
      </c>
      <c r="H25" s="118">
        <f t="shared" si="21"/>
        <v>30512.639999999999</v>
      </c>
      <c r="I25" s="118">
        <f t="shared" si="22"/>
        <v>1274589.25</v>
      </c>
      <c r="J25" s="75">
        <f t="shared" si="23"/>
        <v>15295.1</v>
      </c>
      <c r="K25" s="76">
        <f t="shared" si="24"/>
        <v>15593.4</v>
      </c>
      <c r="L25" s="119"/>
    </row>
    <row r="26" ht="15.75" customHeight="1">
      <c r="A26" s="22">
        <v>10</v>
      </c>
      <c r="B26" s="22" t="s">
        <v>26</v>
      </c>
      <c r="C26" s="116">
        <v>40</v>
      </c>
      <c r="D26" s="116">
        <v>70</v>
      </c>
      <c r="E26" s="72">
        <v>36</v>
      </c>
      <c r="F26" s="72">
        <v>65</v>
      </c>
      <c r="G26" s="117">
        <f t="shared" si="20"/>
        <v>183075.84</v>
      </c>
      <c r="H26" s="118">
        <f t="shared" si="21"/>
        <v>330553.59999999998</v>
      </c>
      <c r="I26" s="118">
        <f t="shared" si="22"/>
        <v>2491242.6299999999</v>
      </c>
      <c r="J26" s="75">
        <f t="shared" si="23"/>
        <v>29894.900000000001</v>
      </c>
      <c r="K26" s="76">
        <f t="shared" si="24"/>
        <v>30477.900000000001</v>
      </c>
      <c r="L26" s="119"/>
    </row>
    <row r="27" ht="15.75" customHeight="1">
      <c r="A27" s="22">
        <v>11</v>
      </c>
      <c r="B27" s="22" t="s">
        <v>27</v>
      </c>
      <c r="C27" s="116">
        <v>21</v>
      </c>
      <c r="D27" s="116">
        <v>49</v>
      </c>
      <c r="E27" s="72">
        <v>26</v>
      </c>
      <c r="F27" s="72">
        <v>26</v>
      </c>
      <c r="G27" s="117">
        <f t="shared" si="20"/>
        <v>132221.44</v>
      </c>
      <c r="H27" s="118">
        <f t="shared" si="21"/>
        <v>132221.44</v>
      </c>
      <c r="I27" s="118">
        <f t="shared" si="22"/>
        <v>1299418.9199999999</v>
      </c>
      <c r="J27" s="75">
        <f t="shared" si="23"/>
        <v>15593</v>
      </c>
      <c r="K27" s="76">
        <f t="shared" si="24"/>
        <v>15897.1</v>
      </c>
      <c r="L27" s="119"/>
    </row>
    <row r="28" ht="15.75" customHeight="1">
      <c r="A28" s="22">
        <v>12</v>
      </c>
      <c r="B28" s="22" t="s">
        <v>28</v>
      </c>
      <c r="C28" s="116">
        <v>14</v>
      </c>
      <c r="D28" s="116">
        <v>20</v>
      </c>
      <c r="E28" s="72">
        <v>11</v>
      </c>
      <c r="F28" s="72">
        <v>1</v>
      </c>
      <c r="G28" s="117">
        <f t="shared" si="20"/>
        <v>55939.839999999997</v>
      </c>
      <c r="H28" s="118">
        <f t="shared" si="21"/>
        <v>5085.4399999999996</v>
      </c>
      <c r="I28" s="118">
        <f t="shared" si="22"/>
        <v>678677.40000000002</v>
      </c>
      <c r="J28" s="75">
        <f t="shared" si="23"/>
        <v>8144.1000000000004</v>
      </c>
      <c r="K28" s="76">
        <f t="shared" si="24"/>
        <v>8302.8999999999996</v>
      </c>
      <c r="L28" s="119"/>
    </row>
    <row r="29" ht="15.75" customHeight="1">
      <c r="A29" s="22">
        <v>13</v>
      </c>
      <c r="B29" s="22" t="s">
        <v>29</v>
      </c>
      <c r="C29" s="116">
        <v>44</v>
      </c>
      <c r="D29" s="116">
        <v>95</v>
      </c>
      <c r="E29" s="72">
        <v>35</v>
      </c>
      <c r="F29" s="72">
        <v>20</v>
      </c>
      <c r="G29" s="117">
        <f t="shared" si="20"/>
        <v>177990.39999999999</v>
      </c>
      <c r="H29" s="118">
        <f t="shared" si="21"/>
        <v>101708.8</v>
      </c>
      <c r="I29" s="118">
        <f t="shared" si="22"/>
        <v>2276052.2400000002</v>
      </c>
      <c r="J29" s="75">
        <f t="shared" si="23"/>
        <v>27312.599999999999</v>
      </c>
      <c r="K29" s="76">
        <f t="shared" si="24"/>
        <v>27845.200000000001</v>
      </c>
      <c r="L29" s="119"/>
    </row>
    <row r="30" ht="15.75" customHeight="1">
      <c r="A30" s="22">
        <v>14</v>
      </c>
      <c r="B30" s="22" t="s">
        <v>30</v>
      </c>
      <c r="C30" s="116">
        <v>21</v>
      </c>
      <c r="D30" s="116">
        <v>35</v>
      </c>
      <c r="E30" s="72">
        <v>28</v>
      </c>
      <c r="F30" s="72">
        <v>13</v>
      </c>
      <c r="G30" s="117">
        <f t="shared" si="20"/>
        <v>142392.32000000001</v>
      </c>
      <c r="H30" s="118">
        <f t="shared" si="21"/>
        <v>66110.720000000001</v>
      </c>
      <c r="I30" s="118">
        <f t="shared" si="22"/>
        <v>1208376.8300000001</v>
      </c>
      <c r="J30" s="75">
        <f t="shared" si="23"/>
        <v>14500.5</v>
      </c>
      <c r="K30" s="76">
        <f t="shared" si="24"/>
        <v>14783.299999999999</v>
      </c>
      <c r="L30" s="119"/>
    </row>
    <row r="31" ht="15.75" customHeight="1">
      <c r="A31" s="22">
        <v>15</v>
      </c>
      <c r="B31" s="22" t="s">
        <v>31</v>
      </c>
      <c r="C31" s="116">
        <v>41</v>
      </c>
      <c r="D31" s="116">
        <v>69</v>
      </c>
      <c r="E31" s="72">
        <v>25</v>
      </c>
      <c r="F31" s="72">
        <v>20</v>
      </c>
      <c r="G31" s="117">
        <f t="shared" si="20"/>
        <v>127136</v>
      </c>
      <c r="H31" s="118">
        <f t="shared" si="21"/>
        <v>101708.8</v>
      </c>
      <c r="I31" s="118">
        <f t="shared" si="22"/>
        <v>2069138.3999999999</v>
      </c>
      <c r="J31" s="75">
        <f t="shared" si="23"/>
        <v>24829.700000000001</v>
      </c>
      <c r="K31" s="76">
        <f t="shared" si="24"/>
        <v>25313.900000000001</v>
      </c>
      <c r="L31" s="119"/>
    </row>
    <row r="32" ht="15.75" customHeight="1">
      <c r="A32" s="22">
        <v>16</v>
      </c>
      <c r="B32" s="22" t="s">
        <v>32</v>
      </c>
      <c r="C32" s="116">
        <v>35</v>
      </c>
      <c r="D32" s="116">
        <v>105</v>
      </c>
      <c r="E32" s="72">
        <v>98</v>
      </c>
      <c r="F32" s="72">
        <v>69</v>
      </c>
      <c r="G32" s="117">
        <f t="shared" si="20"/>
        <v>498373.12</v>
      </c>
      <c r="H32" s="118">
        <f t="shared" si="21"/>
        <v>350895.35999999999</v>
      </c>
      <c r="I32" s="118">
        <f t="shared" si="22"/>
        <v>2830581.3300000001</v>
      </c>
      <c r="J32" s="75">
        <f t="shared" si="23"/>
        <v>33967</v>
      </c>
      <c r="K32" s="76">
        <f t="shared" si="24"/>
        <v>34629.400000000001</v>
      </c>
      <c r="L32" s="119"/>
    </row>
    <row r="33" ht="15.75" customHeight="1">
      <c r="A33" s="22">
        <v>17</v>
      </c>
      <c r="B33" s="22" t="s">
        <v>33</v>
      </c>
      <c r="C33" s="116">
        <v>60</v>
      </c>
      <c r="D33" s="116">
        <v>85</v>
      </c>
      <c r="E33" s="72">
        <v>28</v>
      </c>
      <c r="F33" s="72">
        <v>50</v>
      </c>
      <c r="G33" s="117">
        <f t="shared" si="20"/>
        <v>142392.32000000001</v>
      </c>
      <c r="H33" s="118">
        <f t="shared" si="21"/>
        <v>254272</v>
      </c>
      <c r="I33" s="118">
        <f t="shared" si="22"/>
        <v>3128537.2599999998</v>
      </c>
      <c r="J33" s="75">
        <f t="shared" si="23"/>
        <v>37542.400000000001</v>
      </c>
      <c r="K33" s="76">
        <f t="shared" si="24"/>
        <v>38274.5</v>
      </c>
      <c r="L33" s="119"/>
    </row>
    <row r="34" ht="15.75" customHeight="1">
      <c r="A34" s="22">
        <v>18</v>
      </c>
      <c r="B34" s="22" t="s">
        <v>34</v>
      </c>
      <c r="C34" s="116">
        <v>32</v>
      </c>
      <c r="D34" s="116">
        <v>60</v>
      </c>
      <c r="E34" s="72">
        <v>15</v>
      </c>
      <c r="F34" s="72">
        <v>50</v>
      </c>
      <c r="G34" s="117">
        <f t="shared" si="20"/>
        <v>76281.600000000006</v>
      </c>
      <c r="H34" s="118">
        <f t="shared" si="21"/>
        <v>254272</v>
      </c>
      <c r="I34" s="118">
        <f t="shared" si="22"/>
        <v>1862224.5600000001</v>
      </c>
      <c r="J34" s="75">
        <f t="shared" si="23"/>
        <v>22346.700000000001</v>
      </c>
      <c r="K34" s="76">
        <f t="shared" si="24"/>
        <v>22782.5</v>
      </c>
      <c r="L34" s="119"/>
    </row>
    <row r="35" ht="15.75" customHeight="1">
      <c r="A35" s="22">
        <v>19</v>
      </c>
      <c r="B35" s="22" t="s">
        <v>35</v>
      </c>
      <c r="C35" s="72">
        <v>134</v>
      </c>
      <c r="D35" s="72">
        <v>274</v>
      </c>
      <c r="E35" s="72">
        <v>99</v>
      </c>
      <c r="F35" s="72">
        <v>36</v>
      </c>
      <c r="G35" s="117">
        <f t="shared" si="20"/>
        <v>503458.56</v>
      </c>
      <c r="H35" s="118">
        <f t="shared" si="21"/>
        <v>183075.84</v>
      </c>
      <c r="I35" s="118">
        <f t="shared" si="22"/>
        <v>6662625.6500000004</v>
      </c>
      <c r="J35" s="75">
        <f t="shared" si="23"/>
        <v>79951.5</v>
      </c>
      <c r="K35" s="76">
        <f t="shared" si="24"/>
        <v>81510.600000000006</v>
      </c>
      <c r="L35" s="119"/>
    </row>
    <row r="36" ht="15.75" customHeight="1">
      <c r="A36" s="22">
        <v>20</v>
      </c>
      <c r="B36" s="22" t="s">
        <v>36</v>
      </c>
      <c r="C36" s="116">
        <v>45</v>
      </c>
      <c r="D36" s="116">
        <v>85</v>
      </c>
      <c r="E36" s="72">
        <v>38</v>
      </c>
      <c r="F36" s="72">
        <v>35</v>
      </c>
      <c r="G36" s="117">
        <f t="shared" si="20"/>
        <v>193246.72</v>
      </c>
      <c r="H36" s="118">
        <f t="shared" si="21"/>
        <v>177990.39999999999</v>
      </c>
      <c r="I36" s="118">
        <f t="shared" si="22"/>
        <v>2466412.9700000002</v>
      </c>
      <c r="J36" s="75">
        <f t="shared" si="23"/>
        <v>29597</v>
      </c>
      <c r="K36" s="76">
        <f t="shared" si="24"/>
        <v>30174.099999999999</v>
      </c>
      <c r="L36" s="119"/>
    </row>
    <row r="37" ht="15.75" customHeight="1">
      <c r="A37" s="22">
        <v>21</v>
      </c>
      <c r="B37" s="22" t="s">
        <v>37</v>
      </c>
      <c r="C37" s="116">
        <v>8</v>
      </c>
      <c r="D37" s="116">
        <v>19</v>
      </c>
      <c r="E37" s="72">
        <v>18</v>
      </c>
      <c r="F37" s="72">
        <v>8</v>
      </c>
      <c r="G37" s="117">
        <f t="shared" si="20"/>
        <v>91537.919999999998</v>
      </c>
      <c r="H37" s="118">
        <f t="shared" si="21"/>
        <v>40683.519999999997</v>
      </c>
      <c r="I37" s="118">
        <f t="shared" si="22"/>
        <v>546252.54000000004</v>
      </c>
      <c r="J37" s="75">
        <f t="shared" si="23"/>
        <v>6555</v>
      </c>
      <c r="K37" s="76">
        <f t="shared" si="24"/>
        <v>6682.8000000000002</v>
      </c>
      <c r="L37" s="119"/>
    </row>
    <row r="38" ht="15.75" customHeight="1">
      <c r="A38" s="22">
        <v>22</v>
      </c>
      <c r="B38" s="22" t="s">
        <v>38</v>
      </c>
      <c r="C38" s="116">
        <v>35</v>
      </c>
      <c r="D38" s="116">
        <v>70</v>
      </c>
      <c r="E38" s="72">
        <v>60</v>
      </c>
      <c r="F38" s="72">
        <v>50</v>
      </c>
      <c r="G38" s="117">
        <f t="shared" si="20"/>
        <v>305126.40000000002</v>
      </c>
      <c r="H38" s="118">
        <f t="shared" si="21"/>
        <v>254272</v>
      </c>
      <c r="I38" s="118">
        <f t="shared" si="22"/>
        <v>2358817.7799999998</v>
      </c>
      <c r="J38" s="75">
        <f t="shared" si="23"/>
        <v>28305.799999999999</v>
      </c>
      <c r="K38" s="76">
        <f t="shared" si="24"/>
        <v>28857.799999999999</v>
      </c>
      <c r="L38" s="119"/>
    </row>
    <row r="39" ht="15.75" customHeight="1">
      <c r="A39" s="22">
        <v>23</v>
      </c>
      <c r="B39" s="22" t="s">
        <v>39</v>
      </c>
      <c r="C39" s="116">
        <v>46</v>
      </c>
      <c r="D39" s="116">
        <v>85</v>
      </c>
      <c r="E39" s="72">
        <v>65</v>
      </c>
      <c r="F39" s="72">
        <v>0</v>
      </c>
      <c r="G39" s="117">
        <f t="shared" si="20"/>
        <v>330553.59999999998</v>
      </c>
      <c r="H39" s="118">
        <f t="shared" si="21"/>
        <v>0</v>
      </c>
      <c r="I39" s="118">
        <f t="shared" si="22"/>
        <v>2441583.3100000001</v>
      </c>
      <c r="J39" s="75">
        <f t="shared" si="23"/>
        <v>29299</v>
      </c>
      <c r="K39" s="76">
        <f t="shared" si="24"/>
        <v>29870.299999999999</v>
      </c>
      <c r="L39" s="119"/>
    </row>
    <row r="40" ht="15.75" customHeight="1">
      <c r="A40" s="22">
        <v>24</v>
      </c>
      <c r="B40" s="22" t="s">
        <v>40</v>
      </c>
      <c r="C40" s="120">
        <v>57</v>
      </c>
      <c r="D40" s="120">
        <v>110</v>
      </c>
      <c r="E40" s="78">
        <v>85</v>
      </c>
      <c r="F40" s="78">
        <v>80</v>
      </c>
      <c r="G40" s="117">
        <f t="shared" si="20"/>
        <v>432262.40000000002</v>
      </c>
      <c r="H40" s="118">
        <f t="shared" si="21"/>
        <v>406835.20000000001</v>
      </c>
      <c r="I40" s="118">
        <f t="shared" si="22"/>
        <v>3724449.1200000001</v>
      </c>
      <c r="J40" s="75">
        <f t="shared" si="23"/>
        <v>44693.400000000001</v>
      </c>
      <c r="K40" s="76">
        <f t="shared" si="24"/>
        <v>45564.900000000001</v>
      </c>
      <c r="L40" s="119"/>
    </row>
    <row r="41" ht="15.75" customHeight="1">
      <c r="A41" s="22">
        <v>25</v>
      </c>
      <c r="B41" s="22" t="s">
        <v>41</v>
      </c>
      <c r="C41" s="72">
        <v>25</v>
      </c>
      <c r="D41" s="116">
        <v>38</v>
      </c>
      <c r="E41" s="72">
        <v>13</v>
      </c>
      <c r="F41" s="72">
        <v>5</v>
      </c>
      <c r="G41" s="117">
        <f t="shared" si="20"/>
        <v>66110.720000000001</v>
      </c>
      <c r="H41" s="118">
        <f t="shared" si="21"/>
        <v>25427.200000000001</v>
      </c>
      <c r="I41" s="118">
        <f t="shared" si="22"/>
        <v>1183547.1599999999</v>
      </c>
      <c r="J41" s="75">
        <f t="shared" si="23"/>
        <v>14202.6</v>
      </c>
      <c r="K41" s="76">
        <f t="shared" si="24"/>
        <v>14479.6</v>
      </c>
      <c r="L41" s="119"/>
    </row>
    <row r="42" ht="15.75" customHeight="1">
      <c r="A42" s="22">
        <v>26</v>
      </c>
      <c r="B42" s="22" t="s">
        <v>42</v>
      </c>
      <c r="C42" s="72">
        <v>28</v>
      </c>
      <c r="D42" s="72">
        <v>46</v>
      </c>
      <c r="E42" s="72">
        <v>18</v>
      </c>
      <c r="F42" s="72">
        <v>0</v>
      </c>
      <c r="G42" s="117">
        <f t="shared" si="20"/>
        <v>91537.919999999998</v>
      </c>
      <c r="H42" s="118">
        <f t="shared" si="21"/>
        <v>0</v>
      </c>
      <c r="I42" s="118">
        <f t="shared" si="22"/>
        <v>1307695.47</v>
      </c>
      <c r="J42" s="75">
        <f t="shared" si="23"/>
        <v>15692.299999999999</v>
      </c>
      <c r="K42" s="76">
        <f t="shared" si="24"/>
        <v>15998.299999999999</v>
      </c>
      <c r="L42" s="119"/>
    </row>
    <row r="43" ht="15.75" customHeight="1">
      <c r="A43" s="22">
        <v>27</v>
      </c>
      <c r="B43" s="22" t="s">
        <v>43</v>
      </c>
      <c r="C43" s="116">
        <v>36</v>
      </c>
      <c r="D43" s="116">
        <v>78</v>
      </c>
      <c r="E43" s="72">
        <v>64</v>
      </c>
      <c r="F43" s="72">
        <v>5</v>
      </c>
      <c r="G43" s="117">
        <f t="shared" si="20"/>
        <v>325468.15999999997</v>
      </c>
      <c r="H43" s="118">
        <f t="shared" si="21"/>
        <v>25427.200000000001</v>
      </c>
      <c r="I43" s="118">
        <f t="shared" si="22"/>
        <v>2060861.8500000001</v>
      </c>
      <c r="J43" s="75">
        <f t="shared" si="23"/>
        <v>24730.299999999999</v>
      </c>
      <c r="K43" s="76">
        <f t="shared" si="24"/>
        <v>25212.5</v>
      </c>
      <c r="L43" s="119"/>
    </row>
    <row r="44" ht="15.75" customHeight="1">
      <c r="A44" s="22">
        <v>28</v>
      </c>
      <c r="B44" s="22" t="s">
        <v>44</v>
      </c>
      <c r="C44" s="116">
        <v>55</v>
      </c>
      <c r="D44" s="116">
        <v>100</v>
      </c>
      <c r="E44" s="72">
        <v>40</v>
      </c>
      <c r="F44" s="72">
        <v>50</v>
      </c>
      <c r="G44" s="117">
        <f t="shared" si="20"/>
        <v>203417.60000000001</v>
      </c>
      <c r="H44" s="118">
        <f t="shared" si="21"/>
        <v>254272</v>
      </c>
      <c r="I44" s="118">
        <f t="shared" si="22"/>
        <v>3020942.0600000001</v>
      </c>
      <c r="J44" s="75">
        <f t="shared" si="23"/>
        <v>36251.300000000003</v>
      </c>
      <c r="K44" s="76">
        <f t="shared" si="24"/>
        <v>36958.199999999997</v>
      </c>
      <c r="L44" s="119"/>
    </row>
    <row r="45" ht="15.75" customHeight="1">
      <c r="A45" s="22">
        <v>29</v>
      </c>
      <c r="B45" s="22" t="s">
        <v>45</v>
      </c>
      <c r="C45" s="115">
        <v>9</v>
      </c>
      <c r="D45" s="116">
        <v>22</v>
      </c>
      <c r="E45" s="72">
        <v>11</v>
      </c>
      <c r="F45" s="72">
        <v>3</v>
      </c>
      <c r="G45" s="117">
        <f t="shared" si="20"/>
        <v>55939.839999999997</v>
      </c>
      <c r="H45" s="118">
        <f t="shared" si="21"/>
        <v>15256.32</v>
      </c>
      <c r="I45" s="118">
        <f t="shared" si="22"/>
        <v>488316.65999999997</v>
      </c>
      <c r="J45" s="75">
        <f t="shared" si="23"/>
        <v>5859.8000000000002</v>
      </c>
      <c r="K45" s="76">
        <f t="shared" si="24"/>
        <v>5974.1000000000004</v>
      </c>
      <c r="L45" s="119"/>
    </row>
    <row r="46" ht="15.75" customHeight="1">
      <c r="A46" s="22">
        <v>30</v>
      </c>
      <c r="B46" s="22" t="s">
        <v>46</v>
      </c>
      <c r="C46" s="116">
        <v>19</v>
      </c>
      <c r="D46" s="116">
        <v>38</v>
      </c>
      <c r="E46" s="72">
        <v>10</v>
      </c>
      <c r="F46" s="72">
        <v>23</v>
      </c>
      <c r="G46" s="117">
        <f t="shared" si="20"/>
        <v>50854.400000000001</v>
      </c>
      <c r="H46" s="118">
        <f t="shared" si="21"/>
        <v>116965.12</v>
      </c>
      <c r="I46" s="118">
        <f t="shared" si="22"/>
        <v>1059398.8600000001</v>
      </c>
      <c r="J46" s="75">
        <f t="shared" si="23"/>
        <v>12712.799999999999</v>
      </c>
      <c r="K46" s="76">
        <f t="shared" si="24"/>
        <v>12960.700000000001</v>
      </c>
      <c r="L46" s="119"/>
    </row>
    <row r="47" ht="15.75" customHeight="1">
      <c r="A47" s="22">
        <v>31</v>
      </c>
      <c r="B47" s="22" t="s">
        <v>47</v>
      </c>
      <c r="C47" s="72">
        <v>15</v>
      </c>
      <c r="D47" s="116">
        <v>18</v>
      </c>
      <c r="E47" s="72">
        <v>3</v>
      </c>
      <c r="F47" s="72">
        <v>2</v>
      </c>
      <c r="G47" s="117">
        <f t="shared" si="20"/>
        <v>15256.32</v>
      </c>
      <c r="H47" s="118">
        <f t="shared" si="21"/>
        <v>10170.879999999999</v>
      </c>
      <c r="I47" s="118">
        <f t="shared" si="22"/>
        <v>662124.29000000004</v>
      </c>
      <c r="J47" s="75">
        <f t="shared" si="23"/>
        <v>7945.5</v>
      </c>
      <c r="K47" s="76">
        <f t="shared" si="24"/>
        <v>8100.3999999999996</v>
      </c>
      <c r="L47" s="119"/>
    </row>
    <row r="48" ht="15.75" customHeight="1">
      <c r="A48" s="22">
        <v>32</v>
      </c>
      <c r="B48" s="22" t="s">
        <v>48</v>
      </c>
      <c r="C48" s="72">
        <v>22</v>
      </c>
      <c r="D48" s="72">
        <v>33</v>
      </c>
      <c r="E48" s="72">
        <v>8</v>
      </c>
      <c r="F48" s="72">
        <v>5</v>
      </c>
      <c r="G48" s="117">
        <f t="shared" si="20"/>
        <v>40683.519999999997</v>
      </c>
      <c r="H48" s="118">
        <f t="shared" si="21"/>
        <v>25427.200000000001</v>
      </c>
      <c r="I48" s="118">
        <f t="shared" si="22"/>
        <v>1018016.09</v>
      </c>
      <c r="J48" s="75">
        <f t="shared" si="23"/>
        <v>12216.200000000001</v>
      </c>
      <c r="K48" s="76">
        <f t="shared" si="24"/>
        <v>12454.4</v>
      </c>
      <c r="L48" s="119"/>
    </row>
    <row r="49" ht="15.75" customHeight="1">
      <c r="A49" s="22">
        <v>33</v>
      </c>
      <c r="B49" s="22" t="s">
        <v>49</v>
      </c>
      <c r="C49" s="116">
        <v>32</v>
      </c>
      <c r="D49" s="116">
        <v>92</v>
      </c>
      <c r="E49" s="72">
        <v>58</v>
      </c>
      <c r="F49" s="72">
        <v>55</v>
      </c>
      <c r="G49" s="117">
        <f t="shared" si="20"/>
        <v>294955.52000000002</v>
      </c>
      <c r="H49" s="118">
        <f t="shared" si="21"/>
        <v>279699.20000000001</v>
      </c>
      <c r="I49" s="118">
        <f t="shared" si="22"/>
        <v>2259499.1299999999</v>
      </c>
      <c r="J49" s="75">
        <f t="shared" si="23"/>
        <v>27114</v>
      </c>
      <c r="K49" s="76">
        <f t="shared" si="24"/>
        <v>27642.700000000001</v>
      </c>
      <c r="L49" s="119"/>
    </row>
    <row r="50" ht="15.75" customHeight="1">
      <c r="A50" s="22">
        <v>34</v>
      </c>
      <c r="B50" s="22" t="s">
        <v>50</v>
      </c>
      <c r="C50" s="72">
        <v>29</v>
      </c>
      <c r="D50" s="116">
        <v>38</v>
      </c>
      <c r="E50" s="72">
        <v>15</v>
      </c>
      <c r="F50" s="72">
        <v>6</v>
      </c>
      <c r="G50" s="117">
        <f t="shared" si="20"/>
        <v>76281.600000000006</v>
      </c>
      <c r="H50" s="118">
        <f t="shared" si="21"/>
        <v>30512.639999999999</v>
      </c>
      <c r="I50" s="118">
        <f t="shared" si="22"/>
        <v>1373907.8999999999</v>
      </c>
      <c r="J50" s="75">
        <f t="shared" si="23"/>
        <v>16486.900000000001</v>
      </c>
      <c r="K50" s="76">
        <f t="shared" si="24"/>
        <v>16808.400000000001</v>
      </c>
      <c r="L50" s="119"/>
    </row>
    <row r="51" s="79" customFormat="1" ht="15.75" customHeight="1">
      <c r="A51" s="121" t="s">
        <v>131</v>
      </c>
      <c r="B51" s="122"/>
      <c r="C51" s="123">
        <f t="shared" ref="C51:F51" si="25">SUM(C17:C50)</f>
        <v>1226</v>
      </c>
      <c r="D51" s="124">
        <f t="shared" si="25"/>
        <v>2380</v>
      </c>
      <c r="E51" s="123">
        <f t="shared" si="25"/>
        <v>1305</v>
      </c>
      <c r="F51" s="123">
        <f t="shared" si="25"/>
        <v>1036</v>
      </c>
      <c r="G51" s="125">
        <f>SUM(G17:G50)</f>
        <v>6636499.1999999993</v>
      </c>
      <c r="H51" s="125">
        <f>SUM(H17:H50)</f>
        <v>5268515.8399999999</v>
      </c>
      <c r="I51" s="125">
        <f>SUM(I17:I50)</f>
        <v>70110685.539999992</v>
      </c>
      <c r="J51" s="125">
        <f>SUM(J17:J50)</f>
        <v>841328.00000000023</v>
      </c>
      <c r="K51" s="76">
        <f>SUM(K17:K50)</f>
        <v>857734.10000000009</v>
      </c>
    </row>
    <row r="52" ht="15.75" customHeight="1">
      <c r="A52" s="22">
        <v>35</v>
      </c>
      <c r="B52" s="126" t="s">
        <v>52</v>
      </c>
      <c r="C52" s="116">
        <v>530</v>
      </c>
      <c r="D52" s="116">
        <v>830</v>
      </c>
      <c r="E52" s="72">
        <v>310</v>
      </c>
      <c r="F52" s="72">
        <v>386</v>
      </c>
      <c r="G52" s="117">
        <f>ROUND($J$10*E52*0.2,2)</f>
        <v>1576486.3999999999</v>
      </c>
      <c r="H52" s="118">
        <f>ROUND($J$10*F52*0.2,2)</f>
        <v>1962979.8400000001</v>
      </c>
      <c r="I52" s="118">
        <f>ROUND(($J$10*C52+G52+H52)*1.25*1.302,2)</f>
        <v>27693348.350000001</v>
      </c>
      <c r="J52" s="75">
        <f>ROUND(I52*12/1000,1)</f>
        <v>332320.20000000001</v>
      </c>
      <c r="K52" s="76">
        <f>ROUND(J52+J52/12*3*0.078,1)</f>
        <v>338800.40000000002</v>
      </c>
    </row>
    <row r="53" ht="15.75" customHeight="1">
      <c r="A53" s="22"/>
      <c r="B53" s="127" t="s">
        <v>132</v>
      </c>
      <c r="C53" s="128">
        <f>SUM(C51:C52)</f>
        <v>1756</v>
      </c>
      <c r="D53" s="129">
        <f t="shared" ref="D53:F53" si="26">SUM(D51:D52)</f>
        <v>3210</v>
      </c>
      <c r="E53" s="128">
        <f t="shared" si="26"/>
        <v>1615</v>
      </c>
      <c r="F53" s="128">
        <f t="shared" si="26"/>
        <v>1422</v>
      </c>
      <c r="G53" s="130">
        <f>SUM(G51:G52)</f>
        <v>8212985.5999999996</v>
      </c>
      <c r="H53" s="130">
        <f>SUM(H51:H52)</f>
        <v>7231495.6799999997</v>
      </c>
      <c r="I53" s="130">
        <f>SUM(I51:I52)</f>
        <v>97804033.889999986</v>
      </c>
      <c r="J53" s="130">
        <f>SUM(J51:J52)</f>
        <v>1173648.2000000002</v>
      </c>
      <c r="K53" s="130">
        <f>SUM(K51:K52)</f>
        <v>1196534.5</v>
      </c>
    </row>
    <row r="54" ht="15.75" customHeight="1">
      <c r="A54" s="37"/>
      <c r="B54" s="131"/>
      <c r="C54" s="132"/>
      <c r="D54" s="132"/>
      <c r="E54" s="132"/>
      <c r="F54" s="132"/>
      <c r="G54" s="133"/>
      <c r="H54" s="133"/>
      <c r="I54" s="133"/>
      <c r="J54" s="133"/>
      <c r="K54" s="133"/>
      <c r="M54" s="44"/>
    </row>
    <row r="55" ht="44.25" customHeight="1">
      <c r="A55" s="91" t="s">
        <v>100</v>
      </c>
      <c r="B55" s="91"/>
      <c r="C55" s="91"/>
      <c r="D55" s="91"/>
      <c r="E55" s="91"/>
      <c r="F55" s="92"/>
      <c r="G55" s="92"/>
      <c r="H55" s="93"/>
      <c r="I55" s="94"/>
      <c r="J55" s="134"/>
      <c r="K55" s="134"/>
      <c r="L55" s="95"/>
      <c r="M55" s="95"/>
    </row>
    <row r="56" ht="19.5" customHeight="1">
      <c r="A56" s="91"/>
      <c r="B56" s="91"/>
      <c r="C56" s="91"/>
      <c r="D56" s="91"/>
      <c r="E56" s="91"/>
      <c r="F56" s="96"/>
      <c r="G56" s="135"/>
      <c r="H56" s="97"/>
      <c r="I56" s="136"/>
      <c r="J56" s="137" t="s">
        <v>101</v>
      </c>
      <c r="K56" s="95"/>
      <c r="L56" s="95"/>
      <c r="M56" s="99"/>
    </row>
  </sheetData>
  <mergeCells count="19">
    <mergeCell ref="A1:K1"/>
    <mergeCell ref="A4:K4"/>
    <mergeCell ref="A6:K6"/>
    <mergeCell ref="A7:K7"/>
    <mergeCell ref="L9:L10"/>
    <mergeCell ref="M9:M10"/>
    <mergeCell ref="H10:I10"/>
    <mergeCell ref="E11:K11"/>
    <mergeCell ref="A13:A15"/>
    <mergeCell ref="B13:B15"/>
    <mergeCell ref="C13:F13"/>
    <mergeCell ref="G13:J13"/>
    <mergeCell ref="K13:K15"/>
    <mergeCell ref="C14:C15"/>
    <mergeCell ref="D14:D15"/>
    <mergeCell ref="E14:E15"/>
    <mergeCell ref="F14:F15"/>
    <mergeCell ref="A51:B51"/>
    <mergeCell ref="A55:E56"/>
  </mergeCells>
  <printOptions headings="0" gridLines="0"/>
  <pageMargins left="0.31496099999999999" right="0.31496099999999999" top="0.23622000000000001" bottom="0.19684999999999997" header="0" footer="0"/>
  <pageSetup paperSize="9" scale="6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published="0">
    <outlinePr applyStyles="0" summaryBelow="1" summaryRight="1" showOutlineSymbols="1"/>
    <pageSetUpPr autoPageBreaks="1" fitToPage="0"/>
  </sheetPr>
  <sheetViews>
    <sheetView zoomScale="80" workbookViewId="0">
      <pane xSplit="2" ySplit="18" topLeftCell="C19" activePane="bottomRight" state="frozen"/>
      <selection activeCell="B20" activeCellId="0" sqref="B20:B53"/>
    </sheetView>
  </sheetViews>
  <sheetFormatPr defaultColWidth="9.109375" defaultRowHeight="12.75" customHeight="1"/>
  <cols>
    <col min="1" max="1" style="2" width="9.109375"/>
    <col customWidth="1" min="2" max="2" style="2" width="25.44140625"/>
    <col customWidth="1" min="3" max="3" style="2" width="15.5546875"/>
    <col customWidth="1" min="4" max="4" style="2" width="12.5546875"/>
    <col customWidth="1" min="5" max="5" style="2" width="9.44140625"/>
    <col customWidth="1" min="6" max="6" style="2" width="13.33203125"/>
    <col customWidth="1" min="7" max="7" style="2" width="13"/>
    <col customWidth="1" min="8" max="8" style="2" width="11.44140625"/>
    <col customWidth="1" min="9" max="9" style="2" width="12.44140625"/>
    <col customWidth="1" min="10" max="11" style="2" width="14.33203125"/>
    <col customWidth="1" min="12" max="12" style="2" width="13.88671875"/>
    <col customWidth="1" min="13" max="13" style="2" width="13.5546875"/>
    <col customWidth="1" min="14" max="15" style="2" width="14"/>
    <col customWidth="1" min="16" max="16" style="2" width="13.109375"/>
    <col customWidth="1" min="17" max="17" style="2" width="12.33203125"/>
    <col customWidth="1" min="18" max="18" style="2" width="19.5546875"/>
    <col customWidth="1" min="19" max="258" style="2" width="9.109375"/>
    <col min="259" max="16384" style="2" width="9.109375"/>
  </cols>
  <sheetData>
    <row r="1" ht="18.75" customHeight="1">
      <c r="B1" s="8" t="s">
        <v>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</row>
    <row r="2" ht="12.75" customHeight="1"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9" t="s">
        <v>57</v>
      </c>
    </row>
    <row r="3" ht="13.800000000000001">
      <c r="B3" s="11" t="s">
        <v>58</v>
      </c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ht="14.25">
      <c r="B4" s="13" t="s">
        <v>59</v>
      </c>
      <c r="C4" s="13"/>
      <c r="D4" s="13"/>
      <c r="E4" s="13"/>
      <c r="F4" s="13"/>
      <c r="G4" s="13"/>
      <c r="H4" s="13"/>
      <c r="I4" s="13"/>
      <c r="J4" s="13"/>
      <c r="K4" s="13"/>
      <c r="L4" s="8"/>
      <c r="M4" s="8"/>
      <c r="N4" s="8"/>
      <c r="O4" s="8"/>
      <c r="P4" s="8"/>
      <c r="Q4" s="8"/>
      <c r="R4" s="8"/>
    </row>
    <row r="5" ht="12.75" customHeight="1">
      <c r="B5" s="15" t="s">
        <v>133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</row>
    <row r="6" ht="15.75" customHeight="1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</row>
    <row r="7" ht="12" customHeight="1">
      <c r="B7" s="15" t="s">
        <v>5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</row>
    <row r="8" ht="12" customHeight="1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</row>
    <row r="9" ht="14.25">
      <c r="B9" s="13" t="s">
        <v>6</v>
      </c>
      <c r="C9" s="13"/>
      <c r="D9" s="13"/>
      <c r="E9" s="13"/>
      <c r="F9" s="13"/>
      <c r="G9" s="13"/>
      <c r="H9" s="13"/>
      <c r="I9" s="13"/>
      <c r="J9" s="13"/>
      <c r="K9" s="13"/>
      <c r="L9" s="8"/>
      <c r="M9" s="8"/>
      <c r="N9" s="8"/>
      <c r="O9" s="8"/>
      <c r="P9" s="8"/>
      <c r="Q9" s="8"/>
      <c r="R9" s="8"/>
    </row>
    <row r="10" ht="13.199999999999999"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</row>
    <row r="11" ht="21.75" customHeight="1">
      <c r="D11" s="46"/>
      <c r="E11" s="46"/>
      <c r="F11" s="46"/>
      <c r="G11" s="47" t="s">
        <v>62</v>
      </c>
      <c r="H11" s="47"/>
      <c r="I11" s="47"/>
      <c r="J11" s="46"/>
      <c r="K11" s="46"/>
      <c r="L11" s="46" t="s">
        <v>63</v>
      </c>
      <c r="M11" s="46"/>
      <c r="N11" s="46" t="s">
        <v>64</v>
      </c>
      <c r="O11" s="46"/>
      <c r="P11" s="47" t="s">
        <v>62</v>
      </c>
      <c r="Q11" s="47"/>
      <c r="R11" s="47"/>
    </row>
    <row r="12" ht="13.199999999999999">
      <c r="B12" s="46" t="s">
        <v>65</v>
      </c>
      <c r="C12" s="48" t="s">
        <v>66</v>
      </c>
      <c r="D12" s="49" t="s">
        <v>67</v>
      </c>
      <c r="E12" s="50" t="s">
        <v>68</v>
      </c>
      <c r="F12" s="50"/>
      <c r="G12" s="50" t="s">
        <v>69</v>
      </c>
      <c r="H12" s="51">
        <f>SUM(D12:E12)</f>
        <v>0</v>
      </c>
      <c r="I12" s="52"/>
      <c r="J12" s="46"/>
      <c r="K12" s="46"/>
      <c r="L12" s="46"/>
      <c r="M12" s="46"/>
      <c r="N12" s="46"/>
      <c r="O12" s="46"/>
      <c r="P12" s="53"/>
      <c r="R12" s="54"/>
    </row>
    <row r="13" ht="24.75" customHeight="1">
      <c r="B13" s="46"/>
      <c r="C13" s="55" t="s">
        <v>70</v>
      </c>
      <c r="D13" s="49">
        <v>14147</v>
      </c>
      <c r="E13" s="50">
        <v>565.88</v>
      </c>
      <c r="F13" s="50"/>
      <c r="G13" s="52"/>
      <c r="H13" s="52">
        <f t="shared" ref="H13:H14" si="27">D13+E13+G13</f>
        <v>14712.879999999999</v>
      </c>
      <c r="I13" s="56" t="s">
        <v>71</v>
      </c>
      <c r="J13" s="56"/>
      <c r="K13" s="56"/>
      <c r="L13" s="50">
        <v>40180.400000000001</v>
      </c>
      <c r="M13" s="50"/>
      <c r="N13" s="50">
        <v>200</v>
      </c>
      <c r="O13" s="50"/>
      <c r="P13" s="52">
        <f t="shared" ref="P13:P14" si="28">L13+N13</f>
        <v>40380.400000000001</v>
      </c>
      <c r="Q13" s="57"/>
      <c r="R13" s="57"/>
    </row>
    <row r="14" ht="21.75" customHeight="1">
      <c r="B14" s="46"/>
      <c r="C14" s="53" t="s">
        <v>72</v>
      </c>
      <c r="D14" s="49">
        <v>16814.720000000001</v>
      </c>
      <c r="E14" s="50">
        <v>672.59000000000003</v>
      </c>
      <c r="F14" s="50"/>
      <c r="G14" s="52">
        <v>270</v>
      </c>
      <c r="H14" s="52">
        <f t="shared" si="27"/>
        <v>17757.310000000001</v>
      </c>
      <c r="I14" s="56" t="s">
        <v>73</v>
      </c>
      <c r="J14" s="56"/>
      <c r="K14" s="56"/>
      <c r="L14" s="50">
        <v>63516.300000000003</v>
      </c>
      <c r="M14" s="50"/>
      <c r="N14" s="50">
        <v>500</v>
      </c>
      <c r="O14" s="50"/>
      <c r="P14" s="52">
        <f t="shared" si="28"/>
        <v>64016.300000000003</v>
      </c>
      <c r="Q14" s="57"/>
      <c r="R14" s="57"/>
    </row>
    <row r="15" ht="12.75" customHeight="1">
      <c r="B15" s="58"/>
      <c r="C15" s="58"/>
    </row>
    <row r="16" ht="24" customHeight="1">
      <c r="B16" s="59" t="s">
        <v>8</v>
      </c>
      <c r="C16" s="59" t="s">
        <v>74</v>
      </c>
      <c r="D16" s="59"/>
      <c r="E16" s="59"/>
      <c r="F16" s="59"/>
      <c r="G16" s="59"/>
      <c r="H16" s="59"/>
      <c r="I16" s="59" t="s">
        <v>75</v>
      </c>
      <c r="J16" s="59"/>
      <c r="K16" s="59"/>
      <c r="L16" s="59"/>
      <c r="M16" s="59" t="s">
        <v>76</v>
      </c>
      <c r="N16" s="59"/>
      <c r="O16" s="59"/>
      <c r="P16" s="59"/>
      <c r="Q16" s="59"/>
      <c r="R16" s="59"/>
    </row>
    <row r="17" ht="12.75" customHeight="1">
      <c r="B17" s="59"/>
      <c r="C17" s="59" t="s">
        <v>77</v>
      </c>
      <c r="D17" s="60" t="s">
        <v>134</v>
      </c>
      <c r="E17" s="61"/>
      <c r="F17" s="62"/>
      <c r="G17" s="63" t="s">
        <v>79</v>
      </c>
      <c r="H17" s="63"/>
      <c r="I17" s="59" t="s">
        <v>80</v>
      </c>
      <c r="J17" s="59" t="s">
        <v>81</v>
      </c>
      <c r="K17" s="64" t="s">
        <v>82</v>
      </c>
      <c r="L17" s="59" t="s">
        <v>83</v>
      </c>
      <c r="M17" s="59" t="s">
        <v>80</v>
      </c>
      <c r="N17" s="59" t="s">
        <v>81</v>
      </c>
      <c r="O17" s="64" t="s">
        <v>82</v>
      </c>
      <c r="P17" s="59" t="s">
        <v>84</v>
      </c>
      <c r="Q17" s="59" t="s">
        <v>85</v>
      </c>
      <c r="R17" s="65" t="s">
        <v>86</v>
      </c>
    </row>
    <row r="18" ht="66" customHeight="1">
      <c r="B18" s="59"/>
      <c r="C18" s="59"/>
      <c r="D18" s="59" t="s">
        <v>87</v>
      </c>
      <c r="E18" s="59" t="s">
        <v>88</v>
      </c>
      <c r="F18" s="59" t="s">
        <v>82</v>
      </c>
      <c r="G18" s="59" t="s">
        <v>89</v>
      </c>
      <c r="H18" s="59" t="s">
        <v>90</v>
      </c>
      <c r="I18" s="59"/>
      <c r="J18" s="59"/>
      <c r="K18" s="66"/>
      <c r="L18" s="59"/>
      <c r="M18" s="59"/>
      <c r="N18" s="59"/>
      <c r="O18" s="66"/>
      <c r="P18" s="59"/>
      <c r="Q18" s="59"/>
      <c r="R18" s="65"/>
    </row>
    <row r="19" ht="25.5" customHeight="1">
      <c r="B19" s="59">
        <v>1</v>
      </c>
      <c r="C19" s="59">
        <v>2</v>
      </c>
      <c r="D19" s="59">
        <v>3</v>
      </c>
      <c r="E19" s="59">
        <v>4</v>
      </c>
      <c r="F19" s="59">
        <v>5</v>
      </c>
      <c r="G19" s="59">
        <v>6</v>
      </c>
      <c r="H19" s="59">
        <v>7</v>
      </c>
      <c r="I19" s="59">
        <v>8</v>
      </c>
      <c r="J19" s="59">
        <v>9</v>
      </c>
      <c r="K19" s="59">
        <v>10</v>
      </c>
      <c r="L19" s="59" t="s">
        <v>91</v>
      </c>
      <c r="M19" s="59" t="s">
        <v>92</v>
      </c>
      <c r="N19" s="59" t="s">
        <v>93</v>
      </c>
      <c r="O19" s="59" t="s">
        <v>94</v>
      </c>
      <c r="P19" s="59">
        <v>15</v>
      </c>
      <c r="Q19" s="59">
        <v>16</v>
      </c>
      <c r="R19" s="59" t="s">
        <v>95</v>
      </c>
      <c r="S19" s="138"/>
      <c r="T19" s="56"/>
    </row>
    <row r="20" ht="13.5" customHeight="1">
      <c r="B20" s="22" t="s">
        <v>17</v>
      </c>
      <c r="C20" s="70">
        <f t="shared" ref="C20:C53" si="29">D20+E20+F20</f>
        <v>20</v>
      </c>
      <c r="D20" s="71">
        <v>2</v>
      </c>
      <c r="E20" s="72">
        <v>18</v>
      </c>
      <c r="F20" s="71">
        <v>0</v>
      </c>
      <c r="G20" s="72">
        <v>0</v>
      </c>
      <c r="H20" s="71">
        <v>2</v>
      </c>
      <c r="I20" s="74">
        <f t="shared" ref="I20:I53" si="30">ROUND(D20*$H$13,2)</f>
        <v>29425.759999999998</v>
      </c>
      <c r="J20" s="74">
        <f t="shared" ref="J20:J53" si="31">ROUND(E20*$H$14,2)</f>
        <v>319631.58000000002</v>
      </c>
      <c r="K20" s="74">
        <f t="shared" ref="K20:K53" si="32">ROUND(F20*$H$14,2)</f>
        <v>0</v>
      </c>
      <c r="L20" s="74">
        <f t="shared" ref="L20:L53" si="33">I20+J20+K20</f>
        <v>349057.34000000003</v>
      </c>
      <c r="M20" s="75">
        <f t="shared" ref="M20:M53" si="34">ROUND(I20*12/1000,1)</f>
        <v>353.10000000000002</v>
      </c>
      <c r="N20" s="75">
        <f t="shared" ref="N20:N53" si="35">ROUND(J20*12/1000,1)</f>
        <v>3835.5999999999999</v>
      </c>
      <c r="O20" s="75">
        <f t="shared" ref="O20:O53" si="36">ROUND(K20*12/1000,1)</f>
        <v>0</v>
      </c>
      <c r="P20" s="75">
        <f t="shared" ref="P20:P53" si="37">ROUND(G20*$P$13/1000,1)</f>
        <v>0</v>
      </c>
      <c r="Q20" s="75">
        <f t="shared" ref="Q20:Q53" si="38">ROUND(H20*$P$14/1000,1)</f>
        <v>128</v>
      </c>
      <c r="R20" s="76">
        <f t="shared" ref="R20:R53" si="39">SUM(M20:Q20)</f>
        <v>4316.6999999999998</v>
      </c>
      <c r="S20" s="139"/>
    </row>
    <row r="21" ht="13.5" customHeight="1">
      <c r="B21" s="22" t="s">
        <v>18</v>
      </c>
      <c r="C21" s="70">
        <f t="shared" si="29"/>
        <v>68</v>
      </c>
      <c r="D21" s="72">
        <v>2</v>
      </c>
      <c r="E21" s="71">
        <v>66</v>
      </c>
      <c r="F21" s="72">
        <v>0</v>
      </c>
      <c r="G21" s="71">
        <v>5</v>
      </c>
      <c r="H21" s="72">
        <v>3</v>
      </c>
      <c r="I21" s="74">
        <f t="shared" si="30"/>
        <v>29425.759999999998</v>
      </c>
      <c r="J21" s="74">
        <f t="shared" si="31"/>
        <v>1171982.46</v>
      </c>
      <c r="K21" s="74">
        <f t="shared" si="32"/>
        <v>0</v>
      </c>
      <c r="L21" s="74">
        <f t="shared" si="33"/>
        <v>1201408.22</v>
      </c>
      <c r="M21" s="75">
        <f t="shared" si="34"/>
        <v>353.10000000000002</v>
      </c>
      <c r="N21" s="75">
        <f t="shared" si="35"/>
        <v>14063.799999999999</v>
      </c>
      <c r="O21" s="75">
        <f t="shared" si="36"/>
        <v>0</v>
      </c>
      <c r="P21" s="75">
        <f t="shared" si="37"/>
        <v>201.90000000000001</v>
      </c>
      <c r="Q21" s="75">
        <f t="shared" si="38"/>
        <v>192</v>
      </c>
      <c r="R21" s="76">
        <f t="shared" si="39"/>
        <v>14810.799999999999</v>
      </c>
      <c r="S21" s="139"/>
    </row>
    <row r="22" ht="13.5" customHeight="1">
      <c r="B22" s="22" t="s">
        <v>19</v>
      </c>
      <c r="C22" s="70">
        <f t="shared" si="29"/>
        <v>104</v>
      </c>
      <c r="D22" s="71">
        <v>6</v>
      </c>
      <c r="E22" s="72">
        <v>90</v>
      </c>
      <c r="F22" s="71">
        <v>8</v>
      </c>
      <c r="G22" s="72">
        <v>3</v>
      </c>
      <c r="H22" s="71">
        <v>3</v>
      </c>
      <c r="I22" s="74">
        <f t="shared" si="30"/>
        <v>88277.279999999999</v>
      </c>
      <c r="J22" s="74">
        <f t="shared" si="31"/>
        <v>1598157.8999999999</v>
      </c>
      <c r="K22" s="74">
        <f t="shared" si="32"/>
        <v>142058.48000000001</v>
      </c>
      <c r="L22" s="74">
        <f t="shared" si="33"/>
        <v>1828493.6599999999</v>
      </c>
      <c r="M22" s="75">
        <f t="shared" si="34"/>
        <v>1059.3</v>
      </c>
      <c r="N22" s="75">
        <f t="shared" si="35"/>
        <v>19177.900000000001</v>
      </c>
      <c r="O22" s="75">
        <f t="shared" si="36"/>
        <v>1704.7</v>
      </c>
      <c r="P22" s="75">
        <f t="shared" si="37"/>
        <v>121.09999999999999</v>
      </c>
      <c r="Q22" s="75">
        <f t="shared" si="38"/>
        <v>192</v>
      </c>
      <c r="R22" s="76">
        <f t="shared" si="39"/>
        <v>22255</v>
      </c>
      <c r="S22" s="139"/>
    </row>
    <row r="23" ht="13.5" customHeight="1">
      <c r="B23" s="22" t="s">
        <v>20</v>
      </c>
      <c r="C23" s="70">
        <f t="shared" si="29"/>
        <v>25</v>
      </c>
      <c r="D23" s="72">
        <v>2</v>
      </c>
      <c r="E23" s="71">
        <v>22</v>
      </c>
      <c r="F23" s="72">
        <v>1</v>
      </c>
      <c r="G23" s="71">
        <v>2</v>
      </c>
      <c r="H23" s="72">
        <v>1</v>
      </c>
      <c r="I23" s="74">
        <f t="shared" si="30"/>
        <v>29425.759999999998</v>
      </c>
      <c r="J23" s="74">
        <f t="shared" si="31"/>
        <v>390660.82000000001</v>
      </c>
      <c r="K23" s="74">
        <f t="shared" si="32"/>
        <v>17757.310000000001</v>
      </c>
      <c r="L23" s="74">
        <f t="shared" si="33"/>
        <v>437843.89000000001</v>
      </c>
      <c r="M23" s="75">
        <f t="shared" si="34"/>
        <v>353.10000000000002</v>
      </c>
      <c r="N23" s="75">
        <f t="shared" si="35"/>
        <v>4687.8999999999996</v>
      </c>
      <c r="O23" s="75">
        <f t="shared" si="36"/>
        <v>213.09999999999999</v>
      </c>
      <c r="P23" s="75">
        <f t="shared" si="37"/>
        <v>80.799999999999997</v>
      </c>
      <c r="Q23" s="75">
        <f t="shared" si="38"/>
        <v>64</v>
      </c>
      <c r="R23" s="76">
        <f t="shared" si="39"/>
        <v>5398.9000000000005</v>
      </c>
      <c r="S23" s="139"/>
    </row>
    <row r="24" ht="13.5" customHeight="1">
      <c r="B24" s="22" t="s">
        <v>21</v>
      </c>
      <c r="C24" s="70">
        <f t="shared" si="29"/>
        <v>28</v>
      </c>
      <c r="D24" s="71">
        <v>0</v>
      </c>
      <c r="E24" s="72">
        <v>28</v>
      </c>
      <c r="F24" s="71">
        <v>0</v>
      </c>
      <c r="G24" s="72">
        <v>0</v>
      </c>
      <c r="H24" s="71">
        <v>0</v>
      </c>
      <c r="I24" s="74">
        <f t="shared" si="30"/>
        <v>0</v>
      </c>
      <c r="J24" s="74">
        <f t="shared" si="31"/>
        <v>497204.67999999999</v>
      </c>
      <c r="K24" s="74">
        <f t="shared" si="32"/>
        <v>0</v>
      </c>
      <c r="L24" s="74">
        <f t="shared" si="33"/>
        <v>497204.67999999999</v>
      </c>
      <c r="M24" s="75">
        <f t="shared" si="34"/>
        <v>0</v>
      </c>
      <c r="N24" s="75">
        <f t="shared" si="35"/>
        <v>5966.5</v>
      </c>
      <c r="O24" s="75">
        <f t="shared" si="36"/>
        <v>0</v>
      </c>
      <c r="P24" s="75">
        <f t="shared" si="37"/>
        <v>0</v>
      </c>
      <c r="Q24" s="75">
        <f t="shared" si="38"/>
        <v>0</v>
      </c>
      <c r="R24" s="76">
        <f t="shared" si="39"/>
        <v>5966.5</v>
      </c>
      <c r="S24" s="139"/>
    </row>
    <row r="25" ht="13.5" customHeight="1">
      <c r="B25" s="22" t="s">
        <v>22</v>
      </c>
      <c r="C25" s="70">
        <f t="shared" si="29"/>
        <v>11</v>
      </c>
      <c r="D25" s="72">
        <v>1</v>
      </c>
      <c r="E25" s="71">
        <v>10</v>
      </c>
      <c r="F25" s="72">
        <v>0</v>
      </c>
      <c r="G25" s="71">
        <v>2</v>
      </c>
      <c r="H25" s="72">
        <v>0</v>
      </c>
      <c r="I25" s="74">
        <f t="shared" si="30"/>
        <v>14712.879999999999</v>
      </c>
      <c r="J25" s="74">
        <f t="shared" si="31"/>
        <v>177573.10000000001</v>
      </c>
      <c r="K25" s="74">
        <f t="shared" si="32"/>
        <v>0</v>
      </c>
      <c r="L25" s="74">
        <f t="shared" si="33"/>
        <v>192285.98000000001</v>
      </c>
      <c r="M25" s="75">
        <f t="shared" si="34"/>
        <v>176.59999999999999</v>
      </c>
      <c r="N25" s="75">
        <f t="shared" si="35"/>
        <v>2130.9000000000001</v>
      </c>
      <c r="O25" s="75">
        <f t="shared" si="36"/>
        <v>0</v>
      </c>
      <c r="P25" s="75">
        <f t="shared" si="37"/>
        <v>80.799999999999997</v>
      </c>
      <c r="Q25" s="75">
        <f t="shared" si="38"/>
        <v>0</v>
      </c>
      <c r="R25" s="76">
        <f t="shared" si="39"/>
        <v>2388.3000000000002</v>
      </c>
      <c r="S25" s="139"/>
    </row>
    <row r="26" ht="13.5" customHeight="1">
      <c r="B26" s="22" t="s">
        <v>23</v>
      </c>
      <c r="C26" s="70">
        <f t="shared" si="29"/>
        <v>192</v>
      </c>
      <c r="D26" s="71">
        <v>71</v>
      </c>
      <c r="E26" s="72">
        <v>111</v>
      </c>
      <c r="F26" s="71">
        <v>10</v>
      </c>
      <c r="G26" s="72">
        <v>20</v>
      </c>
      <c r="H26" s="71">
        <v>0</v>
      </c>
      <c r="I26" s="74">
        <f t="shared" si="30"/>
        <v>1044614.48</v>
      </c>
      <c r="J26" s="74">
        <f t="shared" si="31"/>
        <v>1971061.4099999999</v>
      </c>
      <c r="K26" s="74">
        <f t="shared" si="32"/>
        <v>177573.10000000001</v>
      </c>
      <c r="L26" s="74">
        <f t="shared" si="33"/>
        <v>3193248.9899999998</v>
      </c>
      <c r="M26" s="75">
        <f t="shared" si="34"/>
        <v>12535.4</v>
      </c>
      <c r="N26" s="75">
        <f t="shared" si="35"/>
        <v>23652.700000000001</v>
      </c>
      <c r="O26" s="75">
        <f t="shared" si="36"/>
        <v>2130.9000000000001</v>
      </c>
      <c r="P26" s="75">
        <f t="shared" si="37"/>
        <v>807.60000000000002</v>
      </c>
      <c r="Q26" s="75">
        <f t="shared" si="38"/>
        <v>0</v>
      </c>
      <c r="R26" s="76">
        <f t="shared" si="39"/>
        <v>39126.599999999999</v>
      </c>
      <c r="S26" s="139"/>
    </row>
    <row r="27" ht="13.5" customHeight="1">
      <c r="B27" s="22" t="s">
        <v>24</v>
      </c>
      <c r="C27" s="70">
        <f t="shared" si="29"/>
        <v>46</v>
      </c>
      <c r="D27" s="72">
        <v>2</v>
      </c>
      <c r="E27" s="71">
        <v>44</v>
      </c>
      <c r="F27" s="72">
        <v>0</v>
      </c>
      <c r="G27" s="71">
        <v>2</v>
      </c>
      <c r="H27" s="72">
        <v>10</v>
      </c>
      <c r="I27" s="74">
        <f t="shared" si="30"/>
        <v>29425.759999999998</v>
      </c>
      <c r="J27" s="74">
        <f t="shared" si="31"/>
        <v>781321.64000000001</v>
      </c>
      <c r="K27" s="74">
        <f t="shared" si="32"/>
        <v>0</v>
      </c>
      <c r="L27" s="74">
        <f t="shared" si="33"/>
        <v>810747.40000000002</v>
      </c>
      <c r="M27" s="75">
        <f t="shared" si="34"/>
        <v>353.10000000000002</v>
      </c>
      <c r="N27" s="75">
        <f t="shared" si="35"/>
        <v>9375.8999999999996</v>
      </c>
      <c r="O27" s="75">
        <f t="shared" si="36"/>
        <v>0</v>
      </c>
      <c r="P27" s="75">
        <f t="shared" si="37"/>
        <v>80.799999999999997</v>
      </c>
      <c r="Q27" s="75">
        <f t="shared" si="38"/>
        <v>640.20000000000005</v>
      </c>
      <c r="R27" s="76">
        <f t="shared" si="39"/>
        <v>10450</v>
      </c>
      <c r="S27" s="139"/>
    </row>
    <row r="28" ht="13.5" customHeight="1">
      <c r="B28" s="22" t="s">
        <v>25</v>
      </c>
      <c r="C28" s="70">
        <f t="shared" si="29"/>
        <v>17</v>
      </c>
      <c r="D28" s="71">
        <v>1</v>
      </c>
      <c r="E28" s="72">
        <v>16</v>
      </c>
      <c r="F28" s="71">
        <v>0</v>
      </c>
      <c r="G28" s="72">
        <v>0</v>
      </c>
      <c r="H28" s="71">
        <v>4</v>
      </c>
      <c r="I28" s="74">
        <f t="shared" si="30"/>
        <v>14712.879999999999</v>
      </c>
      <c r="J28" s="74">
        <f t="shared" si="31"/>
        <v>284116.96000000002</v>
      </c>
      <c r="K28" s="74">
        <f t="shared" si="32"/>
        <v>0</v>
      </c>
      <c r="L28" s="74">
        <f t="shared" si="33"/>
        <v>298829.84000000003</v>
      </c>
      <c r="M28" s="75">
        <f t="shared" si="34"/>
        <v>176.59999999999999</v>
      </c>
      <c r="N28" s="75">
        <f t="shared" si="35"/>
        <v>3409.4000000000001</v>
      </c>
      <c r="O28" s="75">
        <f t="shared" si="36"/>
        <v>0</v>
      </c>
      <c r="P28" s="75">
        <f t="shared" si="37"/>
        <v>0</v>
      </c>
      <c r="Q28" s="75">
        <f t="shared" si="38"/>
        <v>256.10000000000002</v>
      </c>
      <c r="R28" s="76">
        <f t="shared" si="39"/>
        <v>3842.0999999999999</v>
      </c>
      <c r="S28" s="139"/>
    </row>
    <row r="29" ht="13.5" customHeight="1">
      <c r="B29" s="22" t="s">
        <v>26</v>
      </c>
      <c r="C29" s="70">
        <f t="shared" si="29"/>
        <v>40</v>
      </c>
      <c r="D29" s="72">
        <v>2</v>
      </c>
      <c r="E29" s="71">
        <v>36</v>
      </c>
      <c r="F29" s="72">
        <v>2</v>
      </c>
      <c r="G29" s="71">
        <v>1</v>
      </c>
      <c r="H29" s="72">
        <v>7</v>
      </c>
      <c r="I29" s="74">
        <f t="shared" si="30"/>
        <v>29425.759999999998</v>
      </c>
      <c r="J29" s="74">
        <f t="shared" si="31"/>
        <v>639263.16000000003</v>
      </c>
      <c r="K29" s="74">
        <f t="shared" si="32"/>
        <v>35514.620000000003</v>
      </c>
      <c r="L29" s="74">
        <f t="shared" si="33"/>
        <v>704203.54000000004</v>
      </c>
      <c r="M29" s="75">
        <f t="shared" si="34"/>
        <v>353.10000000000002</v>
      </c>
      <c r="N29" s="75">
        <f t="shared" si="35"/>
        <v>7671.1999999999998</v>
      </c>
      <c r="O29" s="75">
        <f t="shared" si="36"/>
        <v>426.19999999999999</v>
      </c>
      <c r="P29" s="75">
        <f t="shared" si="37"/>
        <v>40.399999999999999</v>
      </c>
      <c r="Q29" s="75">
        <f t="shared" si="38"/>
        <v>448.10000000000002</v>
      </c>
      <c r="R29" s="76">
        <f t="shared" si="39"/>
        <v>8939</v>
      </c>
      <c r="S29" s="139"/>
    </row>
    <row r="30" ht="13.5" customHeight="1">
      <c r="B30" s="22" t="s">
        <v>27</v>
      </c>
      <c r="C30" s="70">
        <f t="shared" si="29"/>
        <v>147</v>
      </c>
      <c r="D30" s="71">
        <v>5</v>
      </c>
      <c r="E30" s="72">
        <v>140</v>
      </c>
      <c r="F30" s="71">
        <v>2</v>
      </c>
      <c r="G30" s="72">
        <v>10</v>
      </c>
      <c r="H30" s="71">
        <v>0</v>
      </c>
      <c r="I30" s="74">
        <f t="shared" si="30"/>
        <v>73564.399999999994</v>
      </c>
      <c r="J30" s="74">
        <f t="shared" si="31"/>
        <v>2486023.3999999999</v>
      </c>
      <c r="K30" s="74">
        <f t="shared" si="32"/>
        <v>35514.620000000003</v>
      </c>
      <c r="L30" s="74">
        <f t="shared" si="33"/>
        <v>2595102.4199999999</v>
      </c>
      <c r="M30" s="75">
        <f t="shared" si="34"/>
        <v>882.79999999999995</v>
      </c>
      <c r="N30" s="75">
        <f t="shared" si="35"/>
        <v>29832.299999999999</v>
      </c>
      <c r="O30" s="75">
        <f t="shared" si="36"/>
        <v>426.19999999999999</v>
      </c>
      <c r="P30" s="75">
        <f t="shared" si="37"/>
        <v>403.80000000000001</v>
      </c>
      <c r="Q30" s="75">
        <f t="shared" si="38"/>
        <v>0</v>
      </c>
      <c r="R30" s="76">
        <f t="shared" si="39"/>
        <v>31545.099999999999</v>
      </c>
      <c r="S30" s="139"/>
    </row>
    <row r="31" ht="13.5" customHeight="1">
      <c r="B31" s="22" t="s">
        <v>28</v>
      </c>
      <c r="C31" s="70">
        <f t="shared" si="29"/>
        <v>13</v>
      </c>
      <c r="D31" s="72">
        <v>1</v>
      </c>
      <c r="E31" s="71">
        <v>12</v>
      </c>
      <c r="F31" s="72">
        <v>0</v>
      </c>
      <c r="G31" s="71">
        <v>1</v>
      </c>
      <c r="H31" s="72">
        <v>0</v>
      </c>
      <c r="I31" s="74">
        <f t="shared" si="30"/>
        <v>14712.879999999999</v>
      </c>
      <c r="J31" s="74">
        <f t="shared" si="31"/>
        <v>213087.72</v>
      </c>
      <c r="K31" s="74">
        <f t="shared" si="32"/>
        <v>0</v>
      </c>
      <c r="L31" s="74">
        <f t="shared" si="33"/>
        <v>227800.60000000001</v>
      </c>
      <c r="M31" s="75">
        <f t="shared" si="34"/>
        <v>176.59999999999999</v>
      </c>
      <c r="N31" s="75">
        <f t="shared" si="35"/>
        <v>2557.0999999999999</v>
      </c>
      <c r="O31" s="75">
        <f t="shared" si="36"/>
        <v>0</v>
      </c>
      <c r="P31" s="75">
        <f t="shared" si="37"/>
        <v>40.399999999999999</v>
      </c>
      <c r="Q31" s="75">
        <f t="shared" si="38"/>
        <v>0</v>
      </c>
      <c r="R31" s="76">
        <f t="shared" si="39"/>
        <v>2774.0999999999999</v>
      </c>
      <c r="S31" s="139"/>
    </row>
    <row r="32" ht="13.5" customHeight="1">
      <c r="B32" s="22" t="s">
        <v>29</v>
      </c>
      <c r="C32" s="70">
        <f t="shared" si="29"/>
        <v>93</v>
      </c>
      <c r="D32" s="71">
        <v>13</v>
      </c>
      <c r="E32" s="72">
        <v>68</v>
      </c>
      <c r="F32" s="71">
        <v>12</v>
      </c>
      <c r="G32" s="140">
        <v>15</v>
      </c>
      <c r="H32" s="141">
        <v>6</v>
      </c>
      <c r="I32" s="142">
        <v>310</v>
      </c>
      <c r="J32" s="142">
        <v>386</v>
      </c>
      <c r="K32" s="74">
        <f t="shared" si="32"/>
        <v>213087.72</v>
      </c>
      <c r="L32" s="74">
        <f t="shared" si="33"/>
        <v>213783.72</v>
      </c>
      <c r="M32" s="75">
        <f t="shared" si="34"/>
        <v>3.7000000000000002</v>
      </c>
      <c r="N32" s="75">
        <f t="shared" si="35"/>
        <v>4.5999999999999996</v>
      </c>
      <c r="O32" s="75">
        <f t="shared" si="36"/>
        <v>2557.0999999999999</v>
      </c>
      <c r="P32" s="75">
        <f t="shared" si="37"/>
        <v>605.70000000000005</v>
      </c>
      <c r="Q32" s="75">
        <f t="shared" si="38"/>
        <v>384.10000000000002</v>
      </c>
      <c r="R32" s="76">
        <f t="shared" si="39"/>
        <v>3555.2000000000003</v>
      </c>
      <c r="S32" s="139"/>
    </row>
    <row r="33" ht="13.5" customHeight="1">
      <c r="B33" s="22" t="s">
        <v>30</v>
      </c>
      <c r="C33" s="70">
        <f t="shared" si="29"/>
        <v>117</v>
      </c>
      <c r="D33" s="72">
        <v>7</v>
      </c>
      <c r="E33" s="71">
        <v>110</v>
      </c>
      <c r="F33" s="72">
        <v>0</v>
      </c>
      <c r="G33" s="71">
        <v>12</v>
      </c>
      <c r="H33" s="72">
        <v>0</v>
      </c>
      <c r="I33" s="74">
        <f t="shared" si="30"/>
        <v>102990.16</v>
      </c>
      <c r="J33" s="74">
        <f t="shared" si="31"/>
        <v>1953304.1000000001</v>
      </c>
      <c r="K33" s="74">
        <f t="shared" si="32"/>
        <v>0</v>
      </c>
      <c r="L33" s="74">
        <f t="shared" si="33"/>
        <v>2056294.26</v>
      </c>
      <c r="M33" s="75">
        <f t="shared" si="34"/>
        <v>1235.9000000000001</v>
      </c>
      <c r="N33" s="75">
        <f t="shared" si="35"/>
        <v>23439.599999999999</v>
      </c>
      <c r="O33" s="75">
        <f t="shared" si="36"/>
        <v>0</v>
      </c>
      <c r="P33" s="75">
        <f t="shared" si="37"/>
        <v>484.60000000000002</v>
      </c>
      <c r="Q33" s="75">
        <f t="shared" si="38"/>
        <v>0</v>
      </c>
      <c r="R33" s="76">
        <f t="shared" si="39"/>
        <v>25160.099999999999</v>
      </c>
      <c r="S33" s="139"/>
    </row>
    <row r="34" ht="13.5" customHeight="1">
      <c r="B34" s="22" t="s">
        <v>31</v>
      </c>
      <c r="C34" s="70">
        <f t="shared" si="29"/>
        <v>47</v>
      </c>
      <c r="D34" s="71">
        <v>2</v>
      </c>
      <c r="E34" s="72">
        <v>45</v>
      </c>
      <c r="F34" s="71">
        <v>0</v>
      </c>
      <c r="G34" s="72">
        <v>5</v>
      </c>
      <c r="H34" s="71">
        <v>0</v>
      </c>
      <c r="I34" s="74">
        <f t="shared" si="30"/>
        <v>29425.759999999998</v>
      </c>
      <c r="J34" s="74">
        <f t="shared" si="31"/>
        <v>799078.94999999995</v>
      </c>
      <c r="K34" s="74">
        <f t="shared" si="32"/>
        <v>0</v>
      </c>
      <c r="L34" s="74">
        <f t="shared" si="33"/>
        <v>828504.70999999996</v>
      </c>
      <c r="M34" s="75">
        <f t="shared" si="34"/>
        <v>353.10000000000002</v>
      </c>
      <c r="N34" s="75">
        <f t="shared" si="35"/>
        <v>9588.8999999999996</v>
      </c>
      <c r="O34" s="75">
        <f t="shared" si="36"/>
        <v>0</v>
      </c>
      <c r="P34" s="75">
        <f t="shared" si="37"/>
        <v>201.90000000000001</v>
      </c>
      <c r="Q34" s="75">
        <f t="shared" si="38"/>
        <v>0</v>
      </c>
      <c r="R34" s="76">
        <f t="shared" si="39"/>
        <v>10143.9</v>
      </c>
      <c r="S34" s="139"/>
    </row>
    <row r="35" ht="13.5" customHeight="1">
      <c r="B35" s="22" t="s">
        <v>32</v>
      </c>
      <c r="C35" s="70">
        <f t="shared" si="29"/>
        <v>22</v>
      </c>
      <c r="D35" s="72">
        <v>5</v>
      </c>
      <c r="E35" s="71">
        <v>16</v>
      </c>
      <c r="F35" s="72">
        <v>1</v>
      </c>
      <c r="G35" s="71">
        <v>8</v>
      </c>
      <c r="H35" s="72">
        <v>1</v>
      </c>
      <c r="I35" s="74">
        <f t="shared" si="30"/>
        <v>73564.399999999994</v>
      </c>
      <c r="J35" s="74">
        <f t="shared" si="31"/>
        <v>284116.96000000002</v>
      </c>
      <c r="K35" s="74">
        <f t="shared" si="32"/>
        <v>17757.310000000001</v>
      </c>
      <c r="L35" s="74">
        <f t="shared" si="33"/>
        <v>375438.66999999998</v>
      </c>
      <c r="M35" s="75">
        <f t="shared" si="34"/>
        <v>882.79999999999995</v>
      </c>
      <c r="N35" s="75">
        <f t="shared" si="35"/>
        <v>3409.4000000000001</v>
      </c>
      <c r="O35" s="75">
        <f t="shared" si="36"/>
        <v>213.09999999999999</v>
      </c>
      <c r="P35" s="75">
        <f t="shared" si="37"/>
        <v>323</v>
      </c>
      <c r="Q35" s="75">
        <f t="shared" si="38"/>
        <v>64</v>
      </c>
      <c r="R35" s="76">
        <f t="shared" si="39"/>
        <v>4892.3000000000002</v>
      </c>
      <c r="S35" s="139"/>
    </row>
    <row r="36" ht="13.5" customHeight="1">
      <c r="B36" s="22" t="s">
        <v>33</v>
      </c>
      <c r="C36" s="70">
        <f t="shared" si="29"/>
        <v>60</v>
      </c>
      <c r="D36" s="71">
        <v>3</v>
      </c>
      <c r="E36" s="72">
        <v>55</v>
      </c>
      <c r="F36" s="71">
        <v>2</v>
      </c>
      <c r="G36" s="72">
        <v>7</v>
      </c>
      <c r="H36" s="71">
        <v>1</v>
      </c>
      <c r="I36" s="74">
        <f t="shared" si="30"/>
        <v>44138.639999999999</v>
      </c>
      <c r="J36" s="74">
        <f t="shared" si="31"/>
        <v>976652.05000000005</v>
      </c>
      <c r="K36" s="74">
        <f t="shared" si="32"/>
        <v>35514.620000000003</v>
      </c>
      <c r="L36" s="74">
        <f t="shared" si="33"/>
        <v>1056305.3100000001</v>
      </c>
      <c r="M36" s="75">
        <f t="shared" si="34"/>
        <v>529.70000000000005</v>
      </c>
      <c r="N36" s="75">
        <f t="shared" si="35"/>
        <v>11719.799999999999</v>
      </c>
      <c r="O36" s="75">
        <f t="shared" si="36"/>
        <v>426.19999999999999</v>
      </c>
      <c r="P36" s="75">
        <f t="shared" si="37"/>
        <v>282.69999999999999</v>
      </c>
      <c r="Q36" s="75">
        <f t="shared" si="38"/>
        <v>64</v>
      </c>
      <c r="R36" s="76">
        <f t="shared" si="39"/>
        <v>13022.400000000001</v>
      </c>
      <c r="S36" s="139"/>
    </row>
    <row r="37" ht="13.5" customHeight="1">
      <c r="B37" s="22" t="s">
        <v>34</v>
      </c>
      <c r="C37" s="70">
        <f t="shared" si="29"/>
        <v>131</v>
      </c>
      <c r="D37" s="72">
        <v>8</v>
      </c>
      <c r="E37" s="71">
        <v>121</v>
      </c>
      <c r="F37" s="72">
        <v>2</v>
      </c>
      <c r="G37" s="71">
        <v>10</v>
      </c>
      <c r="H37" s="72">
        <v>2</v>
      </c>
      <c r="I37" s="74">
        <f t="shared" si="30"/>
        <v>117703.03999999999</v>
      </c>
      <c r="J37" s="74">
        <f t="shared" si="31"/>
        <v>2148634.5099999998</v>
      </c>
      <c r="K37" s="74">
        <f t="shared" si="32"/>
        <v>35514.620000000003</v>
      </c>
      <c r="L37" s="74">
        <f t="shared" si="33"/>
        <v>2301852.1699999999</v>
      </c>
      <c r="M37" s="75">
        <f t="shared" si="34"/>
        <v>1412.4000000000001</v>
      </c>
      <c r="N37" s="75">
        <f t="shared" si="35"/>
        <v>25783.599999999999</v>
      </c>
      <c r="O37" s="75">
        <f t="shared" si="36"/>
        <v>426.19999999999999</v>
      </c>
      <c r="P37" s="75">
        <f t="shared" si="37"/>
        <v>403.80000000000001</v>
      </c>
      <c r="Q37" s="75">
        <f t="shared" si="38"/>
        <v>128</v>
      </c>
      <c r="R37" s="76">
        <f t="shared" si="39"/>
        <v>28154</v>
      </c>
      <c r="S37" s="139"/>
    </row>
    <row r="38" ht="13.5" customHeight="1">
      <c r="B38" s="22" t="s">
        <v>35</v>
      </c>
      <c r="C38" s="70">
        <f t="shared" si="29"/>
        <v>299</v>
      </c>
      <c r="D38" s="71">
        <v>47</v>
      </c>
      <c r="E38" s="72">
        <v>246</v>
      </c>
      <c r="F38" s="71">
        <v>6</v>
      </c>
      <c r="G38" s="72">
        <v>30</v>
      </c>
      <c r="H38" s="71">
        <v>25</v>
      </c>
      <c r="I38" s="74">
        <f t="shared" si="30"/>
        <v>691505.35999999999</v>
      </c>
      <c r="J38" s="74">
        <f t="shared" si="31"/>
        <v>4368298.2599999998</v>
      </c>
      <c r="K38" s="74">
        <f t="shared" si="32"/>
        <v>106543.86</v>
      </c>
      <c r="L38" s="74">
        <f t="shared" si="33"/>
        <v>5166347.4800000004</v>
      </c>
      <c r="M38" s="75">
        <f t="shared" si="34"/>
        <v>8298.1000000000004</v>
      </c>
      <c r="N38" s="75">
        <f t="shared" si="35"/>
        <v>52419.599999999999</v>
      </c>
      <c r="O38" s="75">
        <f t="shared" si="36"/>
        <v>1278.5</v>
      </c>
      <c r="P38" s="75">
        <f t="shared" si="37"/>
        <v>1211.4000000000001</v>
      </c>
      <c r="Q38" s="75">
        <f t="shared" si="38"/>
        <v>1600.4000000000001</v>
      </c>
      <c r="R38" s="76">
        <f t="shared" si="39"/>
        <v>64808</v>
      </c>
      <c r="S38" s="139"/>
    </row>
    <row r="39" ht="13.5" customHeight="1">
      <c r="B39" s="22" t="s">
        <v>36</v>
      </c>
      <c r="C39" s="70">
        <f t="shared" si="29"/>
        <v>76</v>
      </c>
      <c r="D39" s="72">
        <v>1</v>
      </c>
      <c r="E39" s="71">
        <v>74</v>
      </c>
      <c r="F39" s="72">
        <v>1</v>
      </c>
      <c r="G39" s="71">
        <v>1</v>
      </c>
      <c r="H39" s="72">
        <v>0</v>
      </c>
      <c r="I39" s="74">
        <f t="shared" si="30"/>
        <v>14712.879999999999</v>
      </c>
      <c r="J39" s="74">
        <f t="shared" si="31"/>
        <v>1314040.9399999999</v>
      </c>
      <c r="K39" s="74">
        <f t="shared" si="32"/>
        <v>17757.310000000001</v>
      </c>
      <c r="L39" s="74">
        <f t="shared" si="33"/>
        <v>1346511.1299999999</v>
      </c>
      <c r="M39" s="75">
        <f t="shared" si="34"/>
        <v>176.59999999999999</v>
      </c>
      <c r="N39" s="75">
        <f t="shared" si="35"/>
        <v>15768.5</v>
      </c>
      <c r="O39" s="75">
        <f t="shared" si="36"/>
        <v>213.09999999999999</v>
      </c>
      <c r="P39" s="75">
        <f t="shared" si="37"/>
        <v>40.399999999999999</v>
      </c>
      <c r="Q39" s="75">
        <f t="shared" si="38"/>
        <v>0</v>
      </c>
      <c r="R39" s="76">
        <f t="shared" si="39"/>
        <v>16198.6</v>
      </c>
      <c r="S39" s="139"/>
    </row>
    <row r="40" ht="13.5" customHeight="1">
      <c r="B40" s="22" t="s">
        <v>37</v>
      </c>
      <c r="C40" s="70">
        <f t="shared" si="29"/>
        <v>7</v>
      </c>
      <c r="D40" s="71">
        <v>0</v>
      </c>
      <c r="E40" s="72">
        <v>7</v>
      </c>
      <c r="F40" s="71">
        <v>0</v>
      </c>
      <c r="G40" s="72">
        <v>0</v>
      </c>
      <c r="H40" s="71">
        <v>0</v>
      </c>
      <c r="I40" s="74">
        <f t="shared" si="30"/>
        <v>0</v>
      </c>
      <c r="J40" s="74">
        <f t="shared" si="31"/>
        <v>124301.17</v>
      </c>
      <c r="K40" s="74">
        <f t="shared" si="32"/>
        <v>0</v>
      </c>
      <c r="L40" s="74">
        <f t="shared" si="33"/>
        <v>124301.17</v>
      </c>
      <c r="M40" s="75">
        <f t="shared" si="34"/>
        <v>0</v>
      </c>
      <c r="N40" s="75">
        <f t="shared" si="35"/>
        <v>1491.5999999999999</v>
      </c>
      <c r="O40" s="75">
        <f t="shared" si="36"/>
        <v>0</v>
      </c>
      <c r="P40" s="75">
        <f t="shared" si="37"/>
        <v>0</v>
      </c>
      <c r="Q40" s="75">
        <f t="shared" si="38"/>
        <v>0</v>
      </c>
      <c r="R40" s="76">
        <f t="shared" si="39"/>
        <v>1491.5999999999999</v>
      </c>
      <c r="S40" s="139"/>
    </row>
    <row r="41" ht="13.5" customHeight="1">
      <c r="B41" s="22" t="s">
        <v>38</v>
      </c>
      <c r="C41" s="70">
        <f t="shared" si="29"/>
        <v>50</v>
      </c>
      <c r="D41" s="72">
        <v>2</v>
      </c>
      <c r="E41" s="71">
        <v>46</v>
      </c>
      <c r="F41" s="72">
        <v>2</v>
      </c>
      <c r="G41" s="71">
        <v>8</v>
      </c>
      <c r="H41" s="72">
        <v>0</v>
      </c>
      <c r="I41" s="74">
        <f t="shared" si="30"/>
        <v>29425.759999999998</v>
      </c>
      <c r="J41" s="74">
        <f t="shared" si="31"/>
        <v>816836.26000000001</v>
      </c>
      <c r="K41" s="74">
        <f t="shared" si="32"/>
        <v>35514.620000000003</v>
      </c>
      <c r="L41" s="74">
        <f t="shared" si="33"/>
        <v>881776.64000000001</v>
      </c>
      <c r="M41" s="75">
        <f t="shared" si="34"/>
        <v>353.10000000000002</v>
      </c>
      <c r="N41" s="75">
        <f t="shared" si="35"/>
        <v>9802</v>
      </c>
      <c r="O41" s="75">
        <f t="shared" si="36"/>
        <v>426.19999999999999</v>
      </c>
      <c r="P41" s="75">
        <f t="shared" si="37"/>
        <v>323</v>
      </c>
      <c r="Q41" s="75">
        <f t="shared" si="38"/>
        <v>0</v>
      </c>
      <c r="R41" s="76">
        <f t="shared" si="39"/>
        <v>10904.300000000001</v>
      </c>
      <c r="S41" s="139"/>
    </row>
    <row r="42" ht="13.5" customHeight="1">
      <c r="B42" s="22" t="s">
        <v>39</v>
      </c>
      <c r="C42" s="70">
        <f t="shared" si="29"/>
        <v>60</v>
      </c>
      <c r="D42" s="71">
        <v>2</v>
      </c>
      <c r="E42" s="72">
        <v>58</v>
      </c>
      <c r="F42" s="71">
        <v>0</v>
      </c>
      <c r="G42" s="72">
        <v>12</v>
      </c>
      <c r="H42" s="71">
        <v>0</v>
      </c>
      <c r="I42" s="74">
        <f t="shared" si="30"/>
        <v>29425.759999999998</v>
      </c>
      <c r="J42" s="74">
        <f t="shared" si="31"/>
        <v>1029923.98</v>
      </c>
      <c r="K42" s="74">
        <f t="shared" si="32"/>
        <v>0</v>
      </c>
      <c r="L42" s="74">
        <f t="shared" si="33"/>
        <v>1059349.74</v>
      </c>
      <c r="M42" s="75">
        <f t="shared" si="34"/>
        <v>353.10000000000002</v>
      </c>
      <c r="N42" s="75">
        <f t="shared" si="35"/>
        <v>12359.1</v>
      </c>
      <c r="O42" s="75">
        <f t="shared" si="36"/>
        <v>0</v>
      </c>
      <c r="P42" s="75">
        <f t="shared" si="37"/>
        <v>484.60000000000002</v>
      </c>
      <c r="Q42" s="75">
        <f t="shared" si="38"/>
        <v>0</v>
      </c>
      <c r="R42" s="76">
        <f t="shared" si="39"/>
        <v>13196.800000000001</v>
      </c>
      <c r="S42" s="139"/>
    </row>
    <row r="43" ht="13.5" customHeight="1">
      <c r="B43" s="22" t="s">
        <v>40</v>
      </c>
      <c r="C43" s="70">
        <f t="shared" si="29"/>
        <v>178</v>
      </c>
      <c r="D43" s="78">
        <v>7</v>
      </c>
      <c r="E43" s="143">
        <v>169</v>
      </c>
      <c r="F43" s="78">
        <v>2</v>
      </c>
      <c r="G43" s="143">
        <v>24</v>
      </c>
      <c r="H43" s="78">
        <v>1</v>
      </c>
      <c r="I43" s="74">
        <f t="shared" si="30"/>
        <v>102990.16</v>
      </c>
      <c r="J43" s="74">
        <f t="shared" si="31"/>
        <v>3000985.3900000001</v>
      </c>
      <c r="K43" s="74">
        <f t="shared" si="32"/>
        <v>35514.620000000003</v>
      </c>
      <c r="L43" s="74">
        <f t="shared" si="33"/>
        <v>3139490.1700000004</v>
      </c>
      <c r="M43" s="75">
        <f t="shared" si="34"/>
        <v>1235.9000000000001</v>
      </c>
      <c r="N43" s="75">
        <f t="shared" si="35"/>
        <v>36011.800000000003</v>
      </c>
      <c r="O43" s="75">
        <f t="shared" si="36"/>
        <v>426.19999999999999</v>
      </c>
      <c r="P43" s="75">
        <f t="shared" si="37"/>
        <v>969.10000000000002</v>
      </c>
      <c r="Q43" s="75">
        <f t="shared" si="38"/>
        <v>64</v>
      </c>
      <c r="R43" s="76">
        <f t="shared" si="39"/>
        <v>38707</v>
      </c>
      <c r="S43" s="139"/>
    </row>
    <row r="44" ht="13.5" customHeight="1">
      <c r="B44" s="22" t="s">
        <v>41</v>
      </c>
      <c r="C44" s="70">
        <f t="shared" si="29"/>
        <v>23</v>
      </c>
      <c r="D44" s="71">
        <v>4</v>
      </c>
      <c r="E44" s="72">
        <v>19</v>
      </c>
      <c r="F44" s="71">
        <v>0</v>
      </c>
      <c r="G44" s="72">
        <v>2</v>
      </c>
      <c r="H44" s="71">
        <v>4</v>
      </c>
      <c r="I44" s="74">
        <f t="shared" si="30"/>
        <v>58851.519999999997</v>
      </c>
      <c r="J44" s="74">
        <f t="shared" si="31"/>
        <v>337388.89000000001</v>
      </c>
      <c r="K44" s="74">
        <f t="shared" si="32"/>
        <v>0</v>
      </c>
      <c r="L44" s="74">
        <f t="shared" si="33"/>
        <v>396240.41000000003</v>
      </c>
      <c r="M44" s="75">
        <f t="shared" si="34"/>
        <v>706.20000000000005</v>
      </c>
      <c r="N44" s="75">
        <f t="shared" si="35"/>
        <v>4048.6999999999998</v>
      </c>
      <c r="O44" s="75">
        <f t="shared" si="36"/>
        <v>0</v>
      </c>
      <c r="P44" s="75">
        <f t="shared" si="37"/>
        <v>80.799999999999997</v>
      </c>
      <c r="Q44" s="75">
        <f t="shared" si="38"/>
        <v>256.10000000000002</v>
      </c>
      <c r="R44" s="76">
        <f t="shared" si="39"/>
        <v>5091.8000000000002</v>
      </c>
      <c r="S44" s="139"/>
    </row>
    <row r="45" ht="13.5" customHeight="1">
      <c r="B45" s="22" t="s">
        <v>42</v>
      </c>
      <c r="C45" s="70">
        <f t="shared" si="29"/>
        <v>8</v>
      </c>
      <c r="D45" s="72">
        <v>0</v>
      </c>
      <c r="E45" s="71">
        <v>7</v>
      </c>
      <c r="F45" s="72">
        <v>1</v>
      </c>
      <c r="G45" s="71">
        <v>4</v>
      </c>
      <c r="H45" s="72">
        <v>0</v>
      </c>
      <c r="I45" s="74">
        <f t="shared" si="30"/>
        <v>0</v>
      </c>
      <c r="J45" s="74">
        <f t="shared" si="31"/>
        <v>124301.17</v>
      </c>
      <c r="K45" s="74">
        <f t="shared" si="32"/>
        <v>17757.310000000001</v>
      </c>
      <c r="L45" s="74">
        <f t="shared" si="33"/>
        <v>142058.48000000001</v>
      </c>
      <c r="M45" s="75">
        <f t="shared" si="34"/>
        <v>0</v>
      </c>
      <c r="N45" s="75">
        <f t="shared" si="35"/>
        <v>1491.5999999999999</v>
      </c>
      <c r="O45" s="75">
        <f t="shared" si="36"/>
        <v>213.09999999999999</v>
      </c>
      <c r="P45" s="75">
        <f t="shared" si="37"/>
        <v>161.5</v>
      </c>
      <c r="Q45" s="75">
        <f t="shared" si="38"/>
        <v>0</v>
      </c>
      <c r="R45" s="76">
        <f t="shared" si="39"/>
        <v>1866.1999999999998</v>
      </c>
      <c r="S45" s="139"/>
    </row>
    <row r="46" ht="13.5" customHeight="1">
      <c r="B46" s="22" t="s">
        <v>43</v>
      </c>
      <c r="C46" s="70">
        <f t="shared" si="29"/>
        <v>39</v>
      </c>
      <c r="D46" s="71">
        <v>1</v>
      </c>
      <c r="E46" s="72">
        <v>38</v>
      </c>
      <c r="F46" s="71">
        <v>0</v>
      </c>
      <c r="G46" s="72">
        <v>3</v>
      </c>
      <c r="H46" s="71">
        <v>0</v>
      </c>
      <c r="I46" s="74">
        <f t="shared" si="30"/>
        <v>14712.879999999999</v>
      </c>
      <c r="J46" s="74">
        <f t="shared" si="31"/>
        <v>674777.78000000003</v>
      </c>
      <c r="K46" s="74">
        <f t="shared" si="32"/>
        <v>0</v>
      </c>
      <c r="L46" s="74">
        <f t="shared" si="33"/>
        <v>689490.66000000003</v>
      </c>
      <c r="M46" s="75">
        <f t="shared" si="34"/>
        <v>176.59999999999999</v>
      </c>
      <c r="N46" s="75">
        <f t="shared" si="35"/>
        <v>8097.3000000000002</v>
      </c>
      <c r="O46" s="75">
        <f t="shared" si="36"/>
        <v>0</v>
      </c>
      <c r="P46" s="75">
        <f t="shared" si="37"/>
        <v>121.09999999999999</v>
      </c>
      <c r="Q46" s="75">
        <f t="shared" si="38"/>
        <v>0</v>
      </c>
      <c r="R46" s="76">
        <f t="shared" si="39"/>
        <v>8395</v>
      </c>
      <c r="S46" s="139"/>
    </row>
    <row r="47" ht="13.5" customHeight="1">
      <c r="B47" s="22" t="s">
        <v>44</v>
      </c>
      <c r="C47" s="70">
        <f t="shared" si="29"/>
        <v>144</v>
      </c>
      <c r="D47" s="72">
        <v>5</v>
      </c>
      <c r="E47" s="71">
        <v>137</v>
      </c>
      <c r="F47" s="72">
        <v>2</v>
      </c>
      <c r="G47" s="71">
        <v>20</v>
      </c>
      <c r="H47" s="72">
        <v>0</v>
      </c>
      <c r="I47" s="74">
        <f t="shared" si="30"/>
        <v>73564.399999999994</v>
      </c>
      <c r="J47" s="74">
        <f t="shared" si="31"/>
        <v>2432751.4700000002</v>
      </c>
      <c r="K47" s="74">
        <f t="shared" si="32"/>
        <v>35514.620000000003</v>
      </c>
      <c r="L47" s="74">
        <f t="shared" si="33"/>
        <v>2541830.4900000002</v>
      </c>
      <c r="M47" s="75">
        <f t="shared" si="34"/>
        <v>882.79999999999995</v>
      </c>
      <c r="N47" s="75">
        <f t="shared" si="35"/>
        <v>29193</v>
      </c>
      <c r="O47" s="75">
        <f t="shared" si="36"/>
        <v>426.19999999999999</v>
      </c>
      <c r="P47" s="75">
        <f t="shared" si="37"/>
        <v>807.60000000000002</v>
      </c>
      <c r="Q47" s="75">
        <f t="shared" si="38"/>
        <v>0</v>
      </c>
      <c r="R47" s="76">
        <f t="shared" si="39"/>
        <v>31309.599999999999</v>
      </c>
      <c r="S47" s="139"/>
    </row>
    <row r="48" ht="13.5" customHeight="1">
      <c r="B48" s="22" t="s">
        <v>45</v>
      </c>
      <c r="C48" s="70">
        <f t="shared" si="29"/>
        <v>5</v>
      </c>
      <c r="D48" s="71">
        <v>0</v>
      </c>
      <c r="E48" s="72">
        <v>5</v>
      </c>
      <c r="F48" s="71">
        <v>0</v>
      </c>
      <c r="G48" s="72">
        <v>2</v>
      </c>
      <c r="H48" s="71">
        <v>1</v>
      </c>
      <c r="I48" s="74">
        <f t="shared" si="30"/>
        <v>0</v>
      </c>
      <c r="J48" s="74">
        <f t="shared" si="31"/>
        <v>88786.550000000003</v>
      </c>
      <c r="K48" s="74">
        <f t="shared" si="32"/>
        <v>0</v>
      </c>
      <c r="L48" s="74">
        <f t="shared" si="33"/>
        <v>88786.550000000003</v>
      </c>
      <c r="M48" s="75">
        <f t="shared" si="34"/>
        <v>0</v>
      </c>
      <c r="N48" s="75">
        <f t="shared" si="35"/>
        <v>1065.4000000000001</v>
      </c>
      <c r="O48" s="75">
        <f t="shared" si="36"/>
        <v>0</v>
      </c>
      <c r="P48" s="75">
        <f t="shared" si="37"/>
        <v>80.799999999999997</v>
      </c>
      <c r="Q48" s="75">
        <f t="shared" si="38"/>
        <v>64</v>
      </c>
      <c r="R48" s="76">
        <f t="shared" si="39"/>
        <v>1210.2</v>
      </c>
      <c r="S48" s="139"/>
    </row>
    <row r="49" ht="13.5" customHeight="1">
      <c r="B49" s="22" t="s">
        <v>46</v>
      </c>
      <c r="C49" s="70">
        <f t="shared" si="29"/>
        <v>21</v>
      </c>
      <c r="D49" s="72">
        <v>0</v>
      </c>
      <c r="E49" s="71">
        <v>21</v>
      </c>
      <c r="F49" s="72">
        <v>0</v>
      </c>
      <c r="G49" s="71">
        <v>0</v>
      </c>
      <c r="H49" s="72">
        <v>6</v>
      </c>
      <c r="I49" s="74">
        <f t="shared" si="30"/>
        <v>0</v>
      </c>
      <c r="J49" s="74">
        <f t="shared" si="31"/>
        <v>372903.51000000001</v>
      </c>
      <c r="K49" s="74">
        <f t="shared" si="32"/>
        <v>0</v>
      </c>
      <c r="L49" s="74">
        <f t="shared" si="33"/>
        <v>372903.51000000001</v>
      </c>
      <c r="M49" s="75">
        <f t="shared" si="34"/>
        <v>0</v>
      </c>
      <c r="N49" s="75">
        <f t="shared" si="35"/>
        <v>4474.8000000000002</v>
      </c>
      <c r="O49" s="75">
        <f t="shared" si="36"/>
        <v>0</v>
      </c>
      <c r="P49" s="75">
        <f t="shared" si="37"/>
        <v>0</v>
      </c>
      <c r="Q49" s="75">
        <f t="shared" si="38"/>
        <v>384.10000000000002</v>
      </c>
      <c r="R49" s="76">
        <f t="shared" si="39"/>
        <v>4858.9000000000005</v>
      </c>
      <c r="S49" s="139"/>
    </row>
    <row r="50" ht="13.5" customHeight="1">
      <c r="B50" s="22" t="s">
        <v>47</v>
      </c>
      <c r="C50" s="70">
        <f t="shared" si="29"/>
        <v>16</v>
      </c>
      <c r="D50" s="71">
        <v>3</v>
      </c>
      <c r="E50" s="72">
        <v>13</v>
      </c>
      <c r="F50" s="71"/>
      <c r="G50" s="72">
        <v>0</v>
      </c>
      <c r="H50" s="71">
        <v>0</v>
      </c>
      <c r="I50" s="74">
        <f t="shared" si="30"/>
        <v>44138.639999999999</v>
      </c>
      <c r="J50" s="74">
        <f t="shared" si="31"/>
        <v>230845.03</v>
      </c>
      <c r="K50" s="74">
        <f t="shared" si="32"/>
        <v>0</v>
      </c>
      <c r="L50" s="74">
        <f t="shared" si="33"/>
        <v>274983.66999999998</v>
      </c>
      <c r="M50" s="75">
        <f t="shared" si="34"/>
        <v>529.70000000000005</v>
      </c>
      <c r="N50" s="75">
        <f t="shared" si="35"/>
        <v>2770.0999999999999</v>
      </c>
      <c r="O50" s="75">
        <f t="shared" si="36"/>
        <v>0</v>
      </c>
      <c r="P50" s="75">
        <f t="shared" si="37"/>
        <v>0</v>
      </c>
      <c r="Q50" s="75">
        <f t="shared" si="38"/>
        <v>0</v>
      </c>
      <c r="R50" s="76">
        <f t="shared" si="39"/>
        <v>3299.8000000000002</v>
      </c>
      <c r="S50" s="139"/>
    </row>
    <row r="51" ht="13.5" customHeight="1">
      <c r="B51" s="22" t="s">
        <v>48</v>
      </c>
      <c r="C51" s="70">
        <f t="shared" si="29"/>
        <v>143</v>
      </c>
      <c r="D51" s="72">
        <v>15</v>
      </c>
      <c r="E51" s="71">
        <v>125</v>
      </c>
      <c r="F51" s="72">
        <v>3</v>
      </c>
      <c r="G51" s="71">
        <v>12</v>
      </c>
      <c r="H51" s="72">
        <v>1</v>
      </c>
      <c r="I51" s="74">
        <f t="shared" si="30"/>
        <v>220693.20000000001</v>
      </c>
      <c r="J51" s="74">
        <f t="shared" si="31"/>
        <v>2219663.75</v>
      </c>
      <c r="K51" s="74">
        <f t="shared" si="32"/>
        <v>53271.93</v>
      </c>
      <c r="L51" s="74">
        <f t="shared" si="33"/>
        <v>2493628.8800000004</v>
      </c>
      <c r="M51" s="75">
        <f t="shared" si="34"/>
        <v>2648.3000000000002</v>
      </c>
      <c r="N51" s="75">
        <f t="shared" si="35"/>
        <v>26636</v>
      </c>
      <c r="O51" s="75">
        <f t="shared" si="36"/>
        <v>639.29999999999995</v>
      </c>
      <c r="P51" s="75">
        <f t="shared" si="37"/>
        <v>484.60000000000002</v>
      </c>
      <c r="Q51" s="75">
        <f t="shared" si="38"/>
        <v>64</v>
      </c>
      <c r="R51" s="76">
        <f t="shared" si="39"/>
        <v>30472.199999999997</v>
      </c>
      <c r="S51" s="139"/>
    </row>
    <row r="52" ht="13.5" customHeight="1">
      <c r="B52" s="22" t="s">
        <v>49</v>
      </c>
      <c r="C52" s="70">
        <f t="shared" si="29"/>
        <v>114</v>
      </c>
      <c r="D52" s="71">
        <v>14</v>
      </c>
      <c r="E52" s="72">
        <v>98</v>
      </c>
      <c r="F52" s="71">
        <v>2</v>
      </c>
      <c r="G52" s="72">
        <v>14</v>
      </c>
      <c r="H52" s="71">
        <v>0</v>
      </c>
      <c r="I52" s="74">
        <f t="shared" si="30"/>
        <v>205980.32000000001</v>
      </c>
      <c r="J52" s="74">
        <f t="shared" si="31"/>
        <v>1740216.3799999999</v>
      </c>
      <c r="K52" s="74">
        <f t="shared" si="32"/>
        <v>35514.620000000003</v>
      </c>
      <c r="L52" s="74">
        <f t="shared" si="33"/>
        <v>1981711.3200000001</v>
      </c>
      <c r="M52" s="75">
        <f t="shared" si="34"/>
        <v>2471.8000000000002</v>
      </c>
      <c r="N52" s="75">
        <f t="shared" si="35"/>
        <v>20882.599999999999</v>
      </c>
      <c r="O52" s="75">
        <f t="shared" si="36"/>
        <v>426.19999999999999</v>
      </c>
      <c r="P52" s="75">
        <f t="shared" si="37"/>
        <v>565.29999999999995</v>
      </c>
      <c r="Q52" s="75">
        <f t="shared" si="38"/>
        <v>0</v>
      </c>
      <c r="R52" s="76">
        <f t="shared" si="39"/>
        <v>24345.899999999998</v>
      </c>
      <c r="S52" s="139"/>
    </row>
    <row r="53" ht="13.5" customHeight="1">
      <c r="B53" s="22" t="s">
        <v>50</v>
      </c>
      <c r="C53" s="70">
        <f t="shared" si="29"/>
        <v>22</v>
      </c>
      <c r="D53" s="72">
        <v>2</v>
      </c>
      <c r="E53" s="71">
        <v>19</v>
      </c>
      <c r="F53" s="72">
        <v>1</v>
      </c>
      <c r="G53" s="71">
        <v>8</v>
      </c>
      <c r="H53" s="72">
        <v>0</v>
      </c>
      <c r="I53" s="74">
        <f t="shared" si="30"/>
        <v>29425.759999999998</v>
      </c>
      <c r="J53" s="74">
        <f t="shared" si="31"/>
        <v>337388.89000000001</v>
      </c>
      <c r="K53" s="74">
        <f t="shared" si="32"/>
        <v>17757.310000000001</v>
      </c>
      <c r="L53" s="74">
        <f t="shared" si="33"/>
        <v>384571.96000000002</v>
      </c>
      <c r="M53" s="75">
        <f t="shared" si="34"/>
        <v>353.10000000000002</v>
      </c>
      <c r="N53" s="75">
        <f t="shared" si="35"/>
        <v>4048.6999999999998</v>
      </c>
      <c r="O53" s="75">
        <f t="shared" si="36"/>
        <v>213.09999999999999</v>
      </c>
      <c r="P53" s="75">
        <f t="shared" si="37"/>
        <v>323</v>
      </c>
      <c r="Q53" s="75">
        <f t="shared" si="38"/>
        <v>0</v>
      </c>
      <c r="R53" s="76">
        <f t="shared" si="39"/>
        <v>4937.9000000000005</v>
      </c>
      <c r="S53" s="139"/>
    </row>
    <row r="54" s="79" customFormat="1" ht="13.5" customHeight="1">
      <c r="B54" s="144" t="s">
        <v>51</v>
      </c>
      <c r="C54" s="80">
        <f t="shared" ref="C54:R54" si="40">SUM(C20:C53)</f>
        <v>2386</v>
      </c>
      <c r="D54" s="80">
        <f t="shared" si="40"/>
        <v>236</v>
      </c>
      <c r="E54" s="80">
        <f t="shared" si="40"/>
        <v>2090</v>
      </c>
      <c r="F54" s="80">
        <f t="shared" si="40"/>
        <v>60</v>
      </c>
      <c r="G54" s="80">
        <f t="shared" si="40"/>
        <v>243</v>
      </c>
      <c r="H54" s="80">
        <f t="shared" si="40"/>
        <v>78</v>
      </c>
      <c r="I54" s="82">
        <f t="shared" si="40"/>
        <v>3281282.2399999988</v>
      </c>
      <c r="J54" s="82">
        <f t="shared" si="40"/>
        <v>35905666.820000015</v>
      </c>
      <c r="K54" s="82">
        <f t="shared" si="40"/>
        <v>1065438.6000000001</v>
      </c>
      <c r="L54" s="82">
        <f t="shared" si="40"/>
        <v>40252387.660000004</v>
      </c>
      <c r="M54" s="82">
        <f t="shared" si="40"/>
        <v>39375.699999999997</v>
      </c>
      <c r="N54" s="82">
        <f t="shared" si="40"/>
        <v>430867.89999999985</v>
      </c>
      <c r="O54" s="82">
        <f t="shared" si="40"/>
        <v>12785.600000000002</v>
      </c>
      <c r="P54" s="82">
        <f t="shared" si="40"/>
        <v>9812.5</v>
      </c>
      <c r="Q54" s="82">
        <f t="shared" si="40"/>
        <v>4993.1000000000004</v>
      </c>
      <c r="R54" s="82">
        <f t="shared" si="40"/>
        <v>497834.79999999999</v>
      </c>
      <c r="S54" s="139"/>
    </row>
    <row r="55" ht="13.5" customHeight="1">
      <c r="B55" s="22" t="s">
        <v>52</v>
      </c>
      <c r="C55" s="70">
        <f>D55+E55+F55</f>
        <v>1968</v>
      </c>
      <c r="D55" s="71">
        <v>270</v>
      </c>
      <c r="E55" s="83">
        <v>1676</v>
      </c>
      <c r="F55" s="71">
        <v>22</v>
      </c>
      <c r="G55" s="83">
        <v>131</v>
      </c>
      <c r="H55" s="71">
        <v>2</v>
      </c>
      <c r="I55" s="74">
        <f>ROUND(D55*$H$13,2)</f>
        <v>3972477.6000000001</v>
      </c>
      <c r="J55" s="74">
        <f>ROUND(E55*$H$14,2)</f>
        <v>29761251.559999999</v>
      </c>
      <c r="K55" s="74">
        <f>ROUND(F55*$H$14,2)</f>
        <v>390660.82000000001</v>
      </c>
      <c r="L55" s="74">
        <f>I55+J55+K55</f>
        <v>34124389.979999997</v>
      </c>
      <c r="M55" s="75">
        <f>ROUND(I55*12/1000,1)</f>
        <v>47669.699999999997</v>
      </c>
      <c r="N55" s="75">
        <f>ROUND(J55*12/1000,1)</f>
        <v>357135</v>
      </c>
      <c r="O55" s="75">
        <f>ROUND(K55*12/1000,1)</f>
        <v>4687.8999999999996</v>
      </c>
      <c r="P55" s="75">
        <f>ROUND(G55*$P$13/1000,1)</f>
        <v>5289.8000000000002</v>
      </c>
      <c r="Q55" s="75">
        <f>ROUND(H55*$P$14/1000,1)</f>
        <v>128</v>
      </c>
      <c r="R55" s="76">
        <f>SUM(M55:Q55)</f>
        <v>414910.40000000002</v>
      </c>
      <c r="S55" s="139"/>
    </row>
    <row r="56" s="79" customFormat="1" ht="13.5" customHeight="1">
      <c r="B56" s="145" t="s">
        <v>135</v>
      </c>
      <c r="C56" s="80">
        <f t="shared" ref="C56:R56" si="41">SUM(C54:C55)</f>
        <v>4354</v>
      </c>
      <c r="D56" s="80">
        <f t="shared" si="41"/>
        <v>506</v>
      </c>
      <c r="E56" s="80">
        <f t="shared" si="41"/>
        <v>3766</v>
      </c>
      <c r="F56" s="80">
        <f t="shared" si="41"/>
        <v>82</v>
      </c>
      <c r="G56" s="80">
        <f t="shared" si="41"/>
        <v>374</v>
      </c>
      <c r="H56" s="80">
        <f t="shared" si="41"/>
        <v>80</v>
      </c>
      <c r="I56" s="85">
        <f t="shared" si="41"/>
        <v>7253759.8399999989</v>
      </c>
      <c r="J56" s="85">
        <f t="shared" si="41"/>
        <v>65666918.38000001</v>
      </c>
      <c r="K56" s="85">
        <f t="shared" si="41"/>
        <v>1456099.4200000002</v>
      </c>
      <c r="L56" s="85">
        <f t="shared" si="41"/>
        <v>74376777.640000001</v>
      </c>
      <c r="M56" s="85">
        <f t="shared" si="41"/>
        <v>87045.399999999994</v>
      </c>
      <c r="N56" s="85">
        <f t="shared" si="41"/>
        <v>788002.89999999991</v>
      </c>
      <c r="O56" s="85">
        <f t="shared" si="41"/>
        <v>17473.5</v>
      </c>
      <c r="P56" s="85">
        <f t="shared" si="41"/>
        <v>15102.299999999999</v>
      </c>
      <c r="Q56" s="85">
        <f t="shared" si="41"/>
        <v>5121.1000000000004</v>
      </c>
      <c r="R56" s="85">
        <f t="shared" si="41"/>
        <v>912745.19999999995</v>
      </c>
    </row>
    <row r="57" ht="13.199999999999999">
      <c r="B57" s="37"/>
      <c r="D57" s="146"/>
      <c r="E57" s="146"/>
      <c r="F57" s="146"/>
      <c r="G57" s="146"/>
      <c r="H57" s="146"/>
      <c r="R57" s="57"/>
    </row>
    <row r="58" s="45" customFormat="1" ht="35.25" customHeight="1">
      <c r="B58" s="31"/>
      <c r="C58" s="2"/>
      <c r="D58" s="91" t="s">
        <v>100</v>
      </c>
      <c r="E58" s="91"/>
      <c r="F58" s="91"/>
      <c r="G58" s="91"/>
      <c r="H58" s="91"/>
      <c r="I58" s="92"/>
      <c r="J58" s="92"/>
      <c r="K58" s="93"/>
      <c r="L58" s="94"/>
      <c r="M58" s="95"/>
      <c r="N58" s="2"/>
      <c r="O58" s="2"/>
      <c r="P58" s="2"/>
      <c r="Q58" s="2"/>
      <c r="R58" s="2"/>
      <c r="S58" s="2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1"/>
      <c r="AS58" s="31"/>
      <c r="AT58" s="31"/>
      <c r="AU58" s="31"/>
    </row>
    <row r="59" ht="12.75" customHeight="1">
      <c r="B59" s="1"/>
      <c r="D59" s="91"/>
      <c r="E59" s="91"/>
      <c r="F59" s="91"/>
      <c r="G59" s="91"/>
      <c r="H59" s="91"/>
      <c r="I59" s="96"/>
      <c r="J59" s="135"/>
      <c r="K59" s="97"/>
      <c r="L59" s="136"/>
      <c r="M59" s="137" t="s">
        <v>101</v>
      </c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</row>
    <row r="60" ht="14.25">
      <c r="C60" s="45"/>
    </row>
  </sheetData>
  <mergeCells count="27">
    <mergeCell ref="B1:R1"/>
    <mergeCell ref="B3:R3"/>
    <mergeCell ref="B5:R6"/>
    <mergeCell ref="B7:R8"/>
    <mergeCell ref="G11:H11"/>
    <mergeCell ref="P11:Q11"/>
    <mergeCell ref="I13:J13"/>
    <mergeCell ref="I14:J14"/>
    <mergeCell ref="B15:C15"/>
    <mergeCell ref="B16:B18"/>
    <mergeCell ref="C16:H16"/>
    <mergeCell ref="I16:L16"/>
    <mergeCell ref="M16:R16"/>
    <mergeCell ref="C17:C18"/>
    <mergeCell ref="D17:F17"/>
    <mergeCell ref="G17:H17"/>
    <mergeCell ref="I17:I18"/>
    <mergeCell ref="J17:J18"/>
    <mergeCell ref="K17:K18"/>
    <mergeCell ref="L17:L18"/>
    <mergeCell ref="M17:M18"/>
    <mergeCell ref="N17:N18"/>
    <mergeCell ref="O17:O18"/>
    <mergeCell ref="P17:P18"/>
    <mergeCell ref="Q17:Q18"/>
    <mergeCell ref="R17:R18"/>
    <mergeCell ref="D58:H59"/>
  </mergeCells>
  <printOptions headings="0" gridLines="0"/>
  <pageMargins left="0" right="0" top="0.23622000000000001" bottom="0.19684999999999997" header="0.19684999999999997" footer="0.19684999999999997"/>
  <pageSetup paperSize="9" scale="60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published="0">
    <outlinePr applyStyles="0" summaryBelow="1" summaryRight="1" showOutlineSymbols="1"/>
    <pageSetUpPr autoPageBreaks="1" fitToPage="0"/>
  </sheetPr>
  <sheetViews>
    <sheetView zoomScale="80" workbookViewId="0">
      <pane ySplit="19" topLeftCell="A20" activePane="bottomLeft" state="frozen"/>
      <selection activeCell="B20" activeCellId="0" sqref="B20:B53"/>
    </sheetView>
  </sheetViews>
  <sheetFormatPr defaultColWidth="9.109375" defaultRowHeight="12.75" customHeight="1"/>
  <cols>
    <col min="1" max="1" style="2" width="9.109375"/>
    <col customWidth="1" min="2" max="2" style="2" width="21"/>
    <col customWidth="1" min="3" max="3" style="2" width="14.6640625"/>
    <col customWidth="1" min="4" max="4" style="2" width="12.5546875"/>
    <col customWidth="1" min="5" max="5" style="2" width="10.33203125"/>
    <col customWidth="1" min="6" max="6" style="2" width="11.33203125"/>
    <col customWidth="1" min="7" max="7" style="2" width="12.5546875"/>
    <col customWidth="1" min="8" max="8" style="2" width="9.88671875"/>
    <col bestFit="1" customWidth="1" min="9" max="9" style="2" width="11.109375"/>
    <col customWidth="1" min="10" max="10" style="2" width="12.88671875"/>
    <col customWidth="1" min="11" max="11" style="2" width="11.5546875"/>
    <col customWidth="1" min="12" max="12" style="2" width="15.44140625"/>
    <col customWidth="1" min="13" max="15" style="2" width="11.44140625"/>
    <col customWidth="1" min="16" max="16" style="2" width="10"/>
    <col customWidth="1" min="17" max="17" style="2" width="10.6640625"/>
    <col customWidth="1" min="18" max="18" style="2" width="11"/>
    <col customWidth="1" min="19" max="19" style="2" width="12"/>
    <col customWidth="1" min="20" max="20" style="2" width="14.5546875"/>
    <col customWidth="1" min="21" max="21" style="2" width="11.5546875"/>
    <col customWidth="1" min="22" max="22" style="2" width="11.44140625"/>
    <col customWidth="1" min="23" max="258" style="2" width="9.109375"/>
    <col min="259" max="16384" style="2" width="9.109375"/>
  </cols>
  <sheetData>
    <row r="1" ht="18.75" customHeight="1">
      <c r="B1" s="8" t="s">
        <v>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</row>
    <row r="2" ht="15" customHeight="1"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9" t="s">
        <v>57</v>
      </c>
    </row>
    <row r="3" ht="33.75" customHeight="1">
      <c r="B3" s="15" t="s">
        <v>136</v>
      </c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</row>
    <row r="4" ht="14.25">
      <c r="B4" s="13" t="s">
        <v>59</v>
      </c>
      <c r="C4" s="13"/>
      <c r="D4" s="13"/>
      <c r="E4" s="13"/>
      <c r="F4" s="13"/>
      <c r="G4" s="13"/>
      <c r="H4" s="13"/>
      <c r="I4" s="13"/>
      <c r="J4" s="13"/>
      <c r="K4" s="13"/>
      <c r="L4" s="8"/>
      <c r="M4" s="8"/>
      <c r="N4" s="8"/>
      <c r="O4" s="8"/>
      <c r="P4" s="8"/>
      <c r="Q4" s="8"/>
      <c r="R4" s="8"/>
      <c r="S4" s="8"/>
      <c r="T4" s="8"/>
      <c r="U4" s="8"/>
      <c r="V4" s="8"/>
    </row>
    <row r="5" ht="12.75" customHeight="1">
      <c r="B5" s="15" t="s">
        <v>137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</row>
    <row r="6" ht="29.25" customHeight="1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</row>
    <row r="7" ht="12" customHeight="1">
      <c r="B7" s="15" t="s">
        <v>5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</row>
    <row r="8" ht="12" customHeight="1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</row>
    <row r="9" ht="14.25">
      <c r="B9" s="13" t="s">
        <v>138</v>
      </c>
      <c r="C9" s="13"/>
      <c r="D9" s="13"/>
      <c r="E9" s="13"/>
      <c r="F9" s="13"/>
      <c r="G9" s="13"/>
      <c r="H9" s="13"/>
      <c r="I9" s="13"/>
      <c r="J9" s="13"/>
      <c r="K9" s="13"/>
      <c r="L9" s="8"/>
      <c r="M9" s="8"/>
      <c r="N9" s="8"/>
      <c r="O9" s="8"/>
      <c r="P9" s="8"/>
      <c r="Q9" s="8"/>
      <c r="R9" s="8"/>
      <c r="S9" s="8"/>
      <c r="T9" s="8"/>
      <c r="U9" s="8"/>
      <c r="V9" s="8"/>
    </row>
    <row r="10" ht="13.199999999999999"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</row>
    <row r="11" ht="21.75" customHeight="1">
      <c r="D11" s="46"/>
      <c r="E11" s="46"/>
      <c r="F11" s="46"/>
      <c r="G11" s="47" t="s">
        <v>62</v>
      </c>
      <c r="H11" s="47"/>
      <c r="I11" s="47"/>
      <c r="J11" s="46"/>
      <c r="K11" s="46"/>
      <c r="L11" s="46" t="s">
        <v>63</v>
      </c>
      <c r="M11" s="46"/>
      <c r="N11" s="46" t="s">
        <v>64</v>
      </c>
      <c r="O11" s="46"/>
      <c r="P11" s="47" t="s">
        <v>62</v>
      </c>
      <c r="Q11" s="47"/>
      <c r="R11" s="47"/>
      <c r="S11" s="47"/>
      <c r="T11" s="147"/>
      <c r="U11" s="47"/>
    </row>
    <row r="12" ht="13.199999999999999">
      <c r="B12" s="46" t="s">
        <v>65</v>
      </c>
      <c r="C12" s="55"/>
      <c r="D12" s="49" t="s">
        <v>67</v>
      </c>
      <c r="E12" s="50" t="s">
        <v>68</v>
      </c>
      <c r="F12" s="50"/>
      <c r="G12" s="50" t="s">
        <v>69</v>
      </c>
      <c r="H12" s="51">
        <f>SUM(D12:E12)</f>
        <v>0</v>
      </c>
      <c r="I12" s="52"/>
      <c r="J12" s="46"/>
      <c r="K12" s="46"/>
      <c r="L12" s="46"/>
      <c r="M12" s="46"/>
      <c r="N12" s="46"/>
      <c r="O12" s="46"/>
      <c r="P12" s="53"/>
      <c r="T12" s="147"/>
      <c r="U12" s="57"/>
    </row>
    <row r="13" ht="32.25" customHeight="1">
      <c r="B13" s="46"/>
      <c r="C13" s="55" t="s">
        <v>70</v>
      </c>
      <c r="D13" s="49">
        <v>14147</v>
      </c>
      <c r="E13" s="50">
        <v>565.88</v>
      </c>
      <c r="F13" s="50"/>
      <c r="G13" s="52"/>
      <c r="H13" s="52">
        <f t="shared" ref="H13:H14" si="42">D13+E13+G13</f>
        <v>14712.879999999999</v>
      </c>
      <c r="I13" s="56" t="s">
        <v>71</v>
      </c>
      <c r="J13" s="56"/>
      <c r="K13" s="56"/>
      <c r="L13" s="50">
        <v>40180.400000000001</v>
      </c>
      <c r="M13" s="50"/>
      <c r="N13" s="50">
        <v>200</v>
      </c>
      <c r="O13" s="50"/>
      <c r="P13" s="52">
        <f t="shared" ref="P13:P14" si="43">L13+N13</f>
        <v>40380.400000000001</v>
      </c>
      <c r="Q13" s="57"/>
      <c r="R13" s="57"/>
      <c r="S13" s="57"/>
      <c r="T13" s="147"/>
      <c r="U13" s="57"/>
    </row>
    <row r="14" ht="21.75" customHeight="1">
      <c r="B14" s="46"/>
      <c r="C14" s="47" t="s">
        <v>72</v>
      </c>
      <c r="D14" s="49">
        <v>16814.720000000001</v>
      </c>
      <c r="E14" s="50">
        <v>672.59000000000003</v>
      </c>
      <c r="F14" s="50"/>
      <c r="G14" s="52">
        <v>270</v>
      </c>
      <c r="H14" s="52">
        <f t="shared" si="42"/>
        <v>17757.310000000001</v>
      </c>
      <c r="I14" s="56" t="s">
        <v>73</v>
      </c>
      <c r="J14" s="56"/>
      <c r="K14" s="56"/>
      <c r="L14" s="50">
        <v>63516.300000000003</v>
      </c>
      <c r="M14" s="50"/>
      <c r="N14" s="50">
        <v>500</v>
      </c>
      <c r="O14" s="50"/>
      <c r="P14" s="52">
        <f t="shared" si="43"/>
        <v>64016.300000000003</v>
      </c>
      <c r="Q14" s="57"/>
      <c r="R14" s="57"/>
      <c r="S14" s="57"/>
      <c r="T14" s="147"/>
      <c r="U14" s="57"/>
    </row>
    <row r="15" ht="12.75" customHeight="1">
      <c r="B15" s="148"/>
      <c r="C15" s="149"/>
    </row>
    <row r="16" ht="24" customHeight="1">
      <c r="B16" s="59" t="s">
        <v>8</v>
      </c>
      <c r="C16" s="59" t="s">
        <v>74</v>
      </c>
      <c r="D16" s="59"/>
      <c r="E16" s="59"/>
      <c r="F16" s="59"/>
      <c r="G16" s="59"/>
      <c r="H16" s="59"/>
      <c r="I16" s="59" t="s">
        <v>75</v>
      </c>
      <c r="J16" s="59"/>
      <c r="K16" s="59"/>
      <c r="L16" s="59"/>
      <c r="M16" s="59" t="s">
        <v>76</v>
      </c>
      <c r="N16" s="59"/>
      <c r="O16" s="59"/>
      <c r="P16" s="59"/>
      <c r="Q16" s="59"/>
      <c r="R16" s="59"/>
      <c r="S16" s="59"/>
      <c r="T16" s="59"/>
      <c r="U16" s="59"/>
      <c r="V16" s="59"/>
    </row>
    <row r="17" ht="12.75" customHeight="1">
      <c r="B17" s="59"/>
      <c r="C17" s="59" t="s">
        <v>77</v>
      </c>
      <c r="D17" s="60" t="s">
        <v>134</v>
      </c>
      <c r="E17" s="61"/>
      <c r="F17" s="62"/>
      <c r="G17" s="63" t="s">
        <v>79</v>
      </c>
      <c r="H17" s="63"/>
      <c r="I17" s="59" t="s">
        <v>80</v>
      </c>
      <c r="J17" s="59" t="s">
        <v>81</v>
      </c>
      <c r="K17" s="64" t="s">
        <v>82</v>
      </c>
      <c r="L17" s="59" t="s">
        <v>83</v>
      </c>
      <c r="M17" s="59" t="s">
        <v>80</v>
      </c>
      <c r="N17" s="59" t="s">
        <v>81</v>
      </c>
      <c r="O17" s="64" t="s">
        <v>82</v>
      </c>
      <c r="P17" s="59" t="s">
        <v>84</v>
      </c>
      <c r="Q17" s="59" t="s">
        <v>85</v>
      </c>
      <c r="R17" s="59" t="s">
        <v>139</v>
      </c>
      <c r="S17" s="59" t="s">
        <v>140</v>
      </c>
      <c r="T17" s="59"/>
      <c r="U17" s="59"/>
      <c r="V17" s="65" t="s">
        <v>86</v>
      </c>
    </row>
    <row r="18" ht="67.5" customHeight="1">
      <c r="B18" s="59"/>
      <c r="C18" s="59"/>
      <c r="D18" s="59" t="s">
        <v>87</v>
      </c>
      <c r="E18" s="59" t="s">
        <v>88</v>
      </c>
      <c r="F18" s="59" t="s">
        <v>82</v>
      </c>
      <c r="G18" s="59" t="s">
        <v>89</v>
      </c>
      <c r="H18" s="59" t="s">
        <v>90</v>
      </c>
      <c r="I18" s="59"/>
      <c r="J18" s="59"/>
      <c r="K18" s="66"/>
      <c r="L18" s="59"/>
      <c r="M18" s="59"/>
      <c r="N18" s="59"/>
      <c r="O18" s="66"/>
      <c r="P18" s="59"/>
      <c r="Q18" s="59"/>
      <c r="R18" s="59"/>
      <c r="S18" s="59" t="s">
        <v>141</v>
      </c>
      <c r="T18" s="59" t="s">
        <v>142</v>
      </c>
      <c r="U18" s="59" t="s">
        <v>132</v>
      </c>
      <c r="V18" s="65"/>
    </row>
    <row r="19" ht="21">
      <c r="B19" s="59">
        <v>1</v>
      </c>
      <c r="C19" s="59">
        <v>2</v>
      </c>
      <c r="D19" s="59">
        <v>3</v>
      </c>
      <c r="E19" s="59">
        <v>4</v>
      </c>
      <c r="F19" s="59">
        <v>5</v>
      </c>
      <c r="G19" s="59">
        <v>6</v>
      </c>
      <c r="H19" s="59">
        <v>7</v>
      </c>
      <c r="I19" s="59">
        <v>8</v>
      </c>
      <c r="J19" s="59">
        <v>9</v>
      </c>
      <c r="K19" s="59">
        <v>10</v>
      </c>
      <c r="L19" s="59" t="s">
        <v>91</v>
      </c>
      <c r="M19" s="59" t="s">
        <v>92</v>
      </c>
      <c r="N19" s="59" t="s">
        <v>93</v>
      </c>
      <c r="O19" s="59" t="s">
        <v>94</v>
      </c>
      <c r="P19" s="59">
        <v>15</v>
      </c>
      <c r="Q19" s="59">
        <v>16</v>
      </c>
      <c r="R19" s="59">
        <v>17</v>
      </c>
      <c r="S19" s="59">
        <v>18</v>
      </c>
      <c r="T19" s="59">
        <v>19</v>
      </c>
      <c r="U19" s="59">
        <v>20</v>
      </c>
      <c r="V19" s="59">
        <v>21</v>
      </c>
    </row>
    <row r="20" ht="13.5" customHeight="1">
      <c r="B20" s="22" t="s">
        <v>17</v>
      </c>
      <c r="C20" s="70">
        <f t="shared" ref="C20:C53" si="44">D20+E20+F20</f>
        <v>0</v>
      </c>
      <c r="D20" s="43">
        <v>0</v>
      </c>
      <c r="E20" s="116">
        <v>0</v>
      </c>
      <c r="F20" s="43">
        <v>0</v>
      </c>
      <c r="G20" s="116">
        <v>0</v>
      </c>
      <c r="H20" s="43">
        <v>0</v>
      </c>
      <c r="I20" s="74">
        <f t="shared" ref="I20:I53" si="45">ROUND(D20*$H$13,2)</f>
        <v>0</v>
      </c>
      <c r="J20" s="74">
        <f t="shared" ref="J20:K53" si="46">ROUND(E20*$H$14,2)</f>
        <v>0</v>
      </c>
      <c r="K20" s="74">
        <f t="shared" ref="K20:K48" si="47">ROUND(F20*$H$14,2)</f>
        <v>0</v>
      </c>
      <c r="L20" s="74">
        <f t="shared" ref="L20:L53" si="48">I20+J20+K20</f>
        <v>0</v>
      </c>
      <c r="M20" s="75">
        <f t="shared" ref="M20:M53" si="49">ROUND(I20*12/1000,1)</f>
        <v>0</v>
      </c>
      <c r="N20" s="75">
        <f t="shared" ref="N20:N53" si="50">ROUND(J20*12/1000,1)</f>
        <v>0</v>
      </c>
      <c r="O20" s="75">
        <f t="shared" ref="O20:O53" si="51">ROUND(K20*12/1000,1)</f>
        <v>0</v>
      </c>
      <c r="P20" s="75">
        <f t="shared" ref="P20:P53" si="52">ROUND(G20*$P$13/1000,1)</f>
        <v>0</v>
      </c>
      <c r="Q20" s="75">
        <f t="shared" ref="Q20:Q53" si="53">ROUND(H20*$P$14/1000,1)</f>
        <v>0</v>
      </c>
      <c r="R20" s="75">
        <f t="shared" ref="R20:R37" si="54">U20*0.25</f>
        <v>0</v>
      </c>
      <c r="S20" s="150"/>
      <c r="T20" s="75"/>
      <c r="U20" s="75">
        <f t="shared" ref="U20:U53" si="55">S20+T20</f>
        <v>0</v>
      </c>
      <c r="V20" s="76">
        <f t="shared" ref="V20:V53" si="56">M20+N20+O20+P20+Q20+R20+U20</f>
        <v>0</v>
      </c>
    </row>
    <row r="21" ht="13.5" customHeight="1">
      <c r="B21" s="22" t="s">
        <v>18</v>
      </c>
      <c r="C21" s="70">
        <f t="shared" si="44"/>
        <v>0</v>
      </c>
      <c r="D21" s="116">
        <v>0</v>
      </c>
      <c r="E21" s="43">
        <v>0</v>
      </c>
      <c r="F21" s="116">
        <v>0</v>
      </c>
      <c r="G21" s="43">
        <v>0</v>
      </c>
      <c r="H21" s="116">
        <v>0</v>
      </c>
      <c r="I21" s="74">
        <f t="shared" si="45"/>
        <v>0</v>
      </c>
      <c r="J21" s="74">
        <f t="shared" si="46"/>
        <v>0</v>
      </c>
      <c r="K21" s="74">
        <f t="shared" si="47"/>
        <v>0</v>
      </c>
      <c r="L21" s="74">
        <f t="shared" si="48"/>
        <v>0</v>
      </c>
      <c r="M21" s="75">
        <f t="shared" si="49"/>
        <v>0</v>
      </c>
      <c r="N21" s="75">
        <f t="shared" si="50"/>
        <v>0</v>
      </c>
      <c r="O21" s="75">
        <f t="shared" si="51"/>
        <v>0</v>
      </c>
      <c r="P21" s="75">
        <f t="shared" si="52"/>
        <v>0</v>
      </c>
      <c r="Q21" s="75">
        <f t="shared" si="53"/>
        <v>0</v>
      </c>
      <c r="R21" s="75">
        <f t="shared" si="54"/>
        <v>0</v>
      </c>
      <c r="S21" s="75"/>
      <c r="T21" s="75"/>
      <c r="U21" s="75">
        <f t="shared" si="55"/>
        <v>0</v>
      </c>
      <c r="V21" s="76">
        <f t="shared" si="56"/>
        <v>0</v>
      </c>
    </row>
    <row r="22" ht="13.5" customHeight="1">
      <c r="B22" s="22" t="s">
        <v>19</v>
      </c>
      <c r="C22" s="70">
        <f t="shared" si="44"/>
        <v>0</v>
      </c>
      <c r="D22" s="151">
        <v>0</v>
      </c>
      <c r="E22" s="116">
        <v>0</v>
      </c>
      <c r="F22" s="43">
        <v>0</v>
      </c>
      <c r="G22" s="116">
        <v>0</v>
      </c>
      <c r="H22" s="152">
        <v>0</v>
      </c>
      <c r="I22" s="74">
        <f t="shared" si="45"/>
        <v>0</v>
      </c>
      <c r="J22" s="74">
        <f t="shared" si="46"/>
        <v>0</v>
      </c>
      <c r="K22" s="74">
        <f t="shared" si="47"/>
        <v>0</v>
      </c>
      <c r="L22" s="74">
        <f t="shared" si="48"/>
        <v>0</v>
      </c>
      <c r="M22" s="75">
        <f t="shared" si="49"/>
        <v>0</v>
      </c>
      <c r="N22" s="75">
        <f t="shared" si="50"/>
        <v>0</v>
      </c>
      <c r="O22" s="75">
        <f t="shared" si="51"/>
        <v>0</v>
      </c>
      <c r="P22" s="75">
        <f t="shared" si="52"/>
        <v>0</v>
      </c>
      <c r="Q22" s="75">
        <f t="shared" si="53"/>
        <v>0</v>
      </c>
      <c r="R22" s="75">
        <f t="shared" si="54"/>
        <v>0</v>
      </c>
      <c r="S22" s="75"/>
      <c r="T22" s="75"/>
      <c r="U22" s="75">
        <f t="shared" si="55"/>
        <v>0</v>
      </c>
      <c r="V22" s="76">
        <f t="shared" si="56"/>
        <v>0</v>
      </c>
    </row>
    <row r="23" ht="13.5" customHeight="1">
      <c r="B23" s="22" t="s">
        <v>20</v>
      </c>
      <c r="C23" s="70">
        <f t="shared" si="44"/>
        <v>0</v>
      </c>
      <c r="D23" s="43">
        <v>0</v>
      </c>
      <c r="E23" s="116">
        <v>0</v>
      </c>
      <c r="F23" s="116">
        <v>0</v>
      </c>
      <c r="G23" s="43">
        <v>0</v>
      </c>
      <c r="H23" s="116">
        <v>0</v>
      </c>
      <c r="I23" s="74">
        <f t="shared" si="45"/>
        <v>0</v>
      </c>
      <c r="J23" s="74">
        <f t="shared" si="46"/>
        <v>0</v>
      </c>
      <c r="K23" s="74">
        <f t="shared" si="47"/>
        <v>0</v>
      </c>
      <c r="L23" s="74">
        <f t="shared" si="48"/>
        <v>0</v>
      </c>
      <c r="M23" s="75">
        <f t="shared" si="49"/>
        <v>0</v>
      </c>
      <c r="N23" s="75">
        <f t="shared" si="50"/>
        <v>0</v>
      </c>
      <c r="O23" s="75">
        <f t="shared" si="51"/>
        <v>0</v>
      </c>
      <c r="P23" s="75">
        <f t="shared" si="52"/>
        <v>0</v>
      </c>
      <c r="Q23" s="75">
        <f t="shared" si="53"/>
        <v>0</v>
      </c>
      <c r="R23" s="75">
        <f t="shared" si="54"/>
        <v>0</v>
      </c>
      <c r="S23" s="75"/>
      <c r="T23" s="75"/>
      <c r="U23" s="75">
        <f t="shared" si="55"/>
        <v>0</v>
      </c>
      <c r="V23" s="76">
        <f t="shared" si="56"/>
        <v>0</v>
      </c>
    </row>
    <row r="24" ht="13.5" customHeight="1">
      <c r="B24" s="22" t="s">
        <v>21</v>
      </c>
      <c r="C24" s="70">
        <f t="shared" si="44"/>
        <v>0</v>
      </c>
      <c r="D24" s="116">
        <v>0</v>
      </c>
      <c r="E24" s="43">
        <v>0</v>
      </c>
      <c r="F24" s="116">
        <v>0</v>
      </c>
      <c r="G24" s="116">
        <v>0</v>
      </c>
      <c r="H24" s="43">
        <v>0</v>
      </c>
      <c r="I24" s="74">
        <f t="shared" si="45"/>
        <v>0</v>
      </c>
      <c r="J24" s="74">
        <f t="shared" si="46"/>
        <v>0</v>
      </c>
      <c r="K24" s="74">
        <f t="shared" si="47"/>
        <v>0</v>
      </c>
      <c r="L24" s="74">
        <f t="shared" si="48"/>
        <v>0</v>
      </c>
      <c r="M24" s="75">
        <f t="shared" si="49"/>
        <v>0</v>
      </c>
      <c r="N24" s="75">
        <f t="shared" si="50"/>
        <v>0</v>
      </c>
      <c r="O24" s="75">
        <f t="shared" si="51"/>
        <v>0</v>
      </c>
      <c r="P24" s="75">
        <f t="shared" si="52"/>
        <v>0</v>
      </c>
      <c r="Q24" s="75">
        <f t="shared" si="53"/>
        <v>0</v>
      </c>
      <c r="R24" s="75">
        <f t="shared" si="54"/>
        <v>0</v>
      </c>
      <c r="S24" s="75"/>
      <c r="T24" s="75"/>
      <c r="U24" s="75">
        <f t="shared" si="55"/>
        <v>0</v>
      </c>
      <c r="V24" s="76">
        <f t="shared" si="56"/>
        <v>0</v>
      </c>
    </row>
    <row r="25" ht="13.5" customHeight="1">
      <c r="B25" s="22" t="s">
        <v>22</v>
      </c>
      <c r="C25" s="70">
        <f t="shared" si="44"/>
        <v>0</v>
      </c>
      <c r="D25" s="43">
        <v>0</v>
      </c>
      <c r="E25" s="116">
        <v>0</v>
      </c>
      <c r="F25" s="43">
        <v>0</v>
      </c>
      <c r="G25" s="116">
        <v>0</v>
      </c>
      <c r="H25" s="116">
        <v>0</v>
      </c>
      <c r="I25" s="74">
        <f t="shared" si="45"/>
        <v>0</v>
      </c>
      <c r="J25" s="74">
        <f t="shared" si="46"/>
        <v>0</v>
      </c>
      <c r="K25" s="74">
        <f t="shared" si="47"/>
        <v>0</v>
      </c>
      <c r="L25" s="74">
        <f t="shared" si="48"/>
        <v>0</v>
      </c>
      <c r="M25" s="75">
        <f t="shared" si="49"/>
        <v>0</v>
      </c>
      <c r="N25" s="75">
        <f t="shared" si="50"/>
        <v>0</v>
      </c>
      <c r="O25" s="75">
        <f t="shared" si="51"/>
        <v>0</v>
      </c>
      <c r="P25" s="75">
        <f t="shared" si="52"/>
        <v>0</v>
      </c>
      <c r="Q25" s="75">
        <f t="shared" si="53"/>
        <v>0</v>
      </c>
      <c r="R25" s="75">
        <f t="shared" si="54"/>
        <v>0</v>
      </c>
      <c r="S25" s="75"/>
      <c r="T25" s="75"/>
      <c r="U25" s="75">
        <f t="shared" si="55"/>
        <v>0</v>
      </c>
      <c r="V25" s="76">
        <f t="shared" si="56"/>
        <v>0</v>
      </c>
    </row>
    <row r="26" ht="13.5" customHeight="1">
      <c r="B26" s="22" t="s">
        <v>23</v>
      </c>
      <c r="C26" s="70">
        <f t="shared" si="44"/>
        <v>0</v>
      </c>
      <c r="D26" s="116">
        <v>0</v>
      </c>
      <c r="E26" s="43">
        <v>0</v>
      </c>
      <c r="F26" s="116">
        <v>0</v>
      </c>
      <c r="G26" s="43">
        <v>0</v>
      </c>
      <c r="H26" s="116">
        <v>0</v>
      </c>
      <c r="I26" s="74">
        <f t="shared" si="45"/>
        <v>0</v>
      </c>
      <c r="J26" s="74">
        <f t="shared" si="46"/>
        <v>0</v>
      </c>
      <c r="K26" s="74">
        <f t="shared" si="47"/>
        <v>0</v>
      </c>
      <c r="L26" s="74">
        <f t="shared" si="48"/>
        <v>0</v>
      </c>
      <c r="M26" s="75">
        <f t="shared" si="49"/>
        <v>0</v>
      </c>
      <c r="N26" s="75">
        <f t="shared" si="50"/>
        <v>0</v>
      </c>
      <c r="O26" s="75">
        <f t="shared" si="51"/>
        <v>0</v>
      </c>
      <c r="P26" s="75">
        <f t="shared" si="52"/>
        <v>0</v>
      </c>
      <c r="Q26" s="75">
        <f t="shared" si="53"/>
        <v>0</v>
      </c>
      <c r="R26" s="75">
        <f t="shared" si="54"/>
        <v>0</v>
      </c>
      <c r="S26" s="75"/>
      <c r="T26" s="75"/>
      <c r="U26" s="75">
        <f t="shared" si="55"/>
        <v>0</v>
      </c>
      <c r="V26" s="76">
        <f t="shared" si="56"/>
        <v>0</v>
      </c>
    </row>
    <row r="27" ht="13.5" customHeight="1">
      <c r="B27" s="22" t="s">
        <v>24</v>
      </c>
      <c r="C27" s="70">
        <f t="shared" si="44"/>
        <v>0</v>
      </c>
      <c r="D27" s="43">
        <v>0</v>
      </c>
      <c r="E27" s="116">
        <v>0</v>
      </c>
      <c r="F27" s="43">
        <v>0</v>
      </c>
      <c r="G27" s="116">
        <v>0</v>
      </c>
      <c r="H27" s="43">
        <v>0</v>
      </c>
      <c r="I27" s="74">
        <f t="shared" si="45"/>
        <v>0</v>
      </c>
      <c r="J27" s="74">
        <f t="shared" si="46"/>
        <v>0</v>
      </c>
      <c r="K27" s="74">
        <f t="shared" si="47"/>
        <v>0</v>
      </c>
      <c r="L27" s="74">
        <f t="shared" si="48"/>
        <v>0</v>
      </c>
      <c r="M27" s="75">
        <f t="shared" si="49"/>
        <v>0</v>
      </c>
      <c r="N27" s="75">
        <f t="shared" si="50"/>
        <v>0</v>
      </c>
      <c r="O27" s="75">
        <f t="shared" si="51"/>
        <v>0</v>
      </c>
      <c r="P27" s="75">
        <f t="shared" si="52"/>
        <v>0</v>
      </c>
      <c r="Q27" s="75">
        <f t="shared" si="53"/>
        <v>0</v>
      </c>
      <c r="R27" s="75">
        <f t="shared" si="54"/>
        <v>0</v>
      </c>
      <c r="S27" s="75"/>
      <c r="T27" s="75"/>
      <c r="U27" s="75">
        <f t="shared" si="55"/>
        <v>0</v>
      </c>
      <c r="V27" s="76">
        <f t="shared" si="56"/>
        <v>0</v>
      </c>
    </row>
    <row r="28" ht="13.5" customHeight="1">
      <c r="B28" s="22" t="s">
        <v>25</v>
      </c>
      <c r="C28" s="70">
        <f t="shared" si="44"/>
        <v>0</v>
      </c>
      <c r="D28" s="116">
        <v>0</v>
      </c>
      <c r="E28" s="43">
        <v>0</v>
      </c>
      <c r="F28" s="116">
        <v>0</v>
      </c>
      <c r="G28" s="43">
        <v>0</v>
      </c>
      <c r="H28" s="116">
        <v>0</v>
      </c>
      <c r="I28" s="74">
        <f t="shared" si="45"/>
        <v>0</v>
      </c>
      <c r="J28" s="74">
        <f t="shared" si="46"/>
        <v>0</v>
      </c>
      <c r="K28" s="74">
        <f t="shared" si="47"/>
        <v>0</v>
      </c>
      <c r="L28" s="74">
        <f t="shared" si="48"/>
        <v>0</v>
      </c>
      <c r="M28" s="75">
        <f t="shared" si="49"/>
        <v>0</v>
      </c>
      <c r="N28" s="75">
        <f t="shared" si="50"/>
        <v>0</v>
      </c>
      <c r="O28" s="75">
        <f t="shared" si="51"/>
        <v>0</v>
      </c>
      <c r="P28" s="75">
        <f t="shared" si="52"/>
        <v>0</v>
      </c>
      <c r="Q28" s="75">
        <f t="shared" si="53"/>
        <v>0</v>
      </c>
      <c r="R28" s="75">
        <f t="shared" si="54"/>
        <v>0</v>
      </c>
      <c r="S28" s="75"/>
      <c r="T28" s="75"/>
      <c r="U28" s="75">
        <f t="shared" si="55"/>
        <v>0</v>
      </c>
      <c r="V28" s="76">
        <f t="shared" si="56"/>
        <v>0</v>
      </c>
    </row>
    <row r="29" ht="13.5" customHeight="1">
      <c r="B29" s="22" t="s">
        <v>26</v>
      </c>
      <c r="C29" s="70">
        <f t="shared" si="44"/>
        <v>0</v>
      </c>
      <c r="D29" s="43">
        <v>0</v>
      </c>
      <c r="E29" s="116">
        <v>0</v>
      </c>
      <c r="F29" s="43">
        <v>0</v>
      </c>
      <c r="G29" s="116">
        <v>0</v>
      </c>
      <c r="H29" s="43">
        <v>0</v>
      </c>
      <c r="I29" s="74">
        <f t="shared" si="45"/>
        <v>0</v>
      </c>
      <c r="J29" s="74">
        <f t="shared" si="46"/>
        <v>0</v>
      </c>
      <c r="K29" s="74">
        <f t="shared" si="47"/>
        <v>0</v>
      </c>
      <c r="L29" s="74">
        <f t="shared" si="48"/>
        <v>0</v>
      </c>
      <c r="M29" s="75">
        <f t="shared" si="49"/>
        <v>0</v>
      </c>
      <c r="N29" s="75">
        <f t="shared" si="50"/>
        <v>0</v>
      </c>
      <c r="O29" s="75">
        <f t="shared" si="51"/>
        <v>0</v>
      </c>
      <c r="P29" s="75">
        <f t="shared" si="52"/>
        <v>0</v>
      </c>
      <c r="Q29" s="75">
        <f t="shared" si="53"/>
        <v>0</v>
      </c>
      <c r="R29" s="75">
        <f t="shared" si="54"/>
        <v>0</v>
      </c>
      <c r="S29" s="75"/>
      <c r="T29" s="75"/>
      <c r="U29" s="75">
        <f t="shared" si="55"/>
        <v>0</v>
      </c>
      <c r="V29" s="76">
        <f t="shared" si="56"/>
        <v>0</v>
      </c>
    </row>
    <row r="30" ht="13.5" customHeight="1">
      <c r="B30" s="22" t="s">
        <v>27</v>
      </c>
      <c r="C30" s="70">
        <f t="shared" si="44"/>
        <v>0</v>
      </c>
      <c r="D30" s="116">
        <v>0</v>
      </c>
      <c r="E30" s="43">
        <v>0</v>
      </c>
      <c r="F30" s="116">
        <v>0</v>
      </c>
      <c r="G30" s="43">
        <v>0</v>
      </c>
      <c r="H30" s="116">
        <v>0</v>
      </c>
      <c r="I30" s="74">
        <f t="shared" si="45"/>
        <v>0</v>
      </c>
      <c r="J30" s="74">
        <f t="shared" si="46"/>
        <v>0</v>
      </c>
      <c r="K30" s="74">
        <f t="shared" si="47"/>
        <v>0</v>
      </c>
      <c r="L30" s="74">
        <f t="shared" si="48"/>
        <v>0</v>
      </c>
      <c r="M30" s="75">
        <f t="shared" si="49"/>
        <v>0</v>
      </c>
      <c r="N30" s="75">
        <f t="shared" si="50"/>
        <v>0</v>
      </c>
      <c r="O30" s="75">
        <f t="shared" si="51"/>
        <v>0</v>
      </c>
      <c r="P30" s="75">
        <f t="shared" si="52"/>
        <v>0</v>
      </c>
      <c r="Q30" s="75">
        <f t="shared" si="53"/>
        <v>0</v>
      </c>
      <c r="R30" s="75">
        <f t="shared" si="54"/>
        <v>0</v>
      </c>
      <c r="S30" s="75"/>
      <c r="T30" s="75"/>
      <c r="U30" s="75">
        <f t="shared" si="55"/>
        <v>0</v>
      </c>
      <c r="V30" s="76">
        <f t="shared" si="56"/>
        <v>0</v>
      </c>
    </row>
    <row r="31" ht="13.5" customHeight="1">
      <c r="B31" s="22" t="s">
        <v>28</v>
      </c>
      <c r="C31" s="70">
        <f t="shared" si="44"/>
        <v>0</v>
      </c>
      <c r="D31" s="43">
        <v>0</v>
      </c>
      <c r="E31" s="116">
        <v>0</v>
      </c>
      <c r="F31" s="43">
        <v>0</v>
      </c>
      <c r="G31" s="116">
        <v>0</v>
      </c>
      <c r="H31" s="43">
        <v>0</v>
      </c>
      <c r="I31" s="74">
        <f t="shared" si="45"/>
        <v>0</v>
      </c>
      <c r="J31" s="74">
        <f t="shared" si="46"/>
        <v>0</v>
      </c>
      <c r="K31" s="74">
        <f t="shared" si="47"/>
        <v>0</v>
      </c>
      <c r="L31" s="74">
        <f t="shared" si="48"/>
        <v>0</v>
      </c>
      <c r="M31" s="75">
        <f t="shared" si="49"/>
        <v>0</v>
      </c>
      <c r="N31" s="75">
        <f t="shared" si="50"/>
        <v>0</v>
      </c>
      <c r="O31" s="75">
        <f t="shared" si="51"/>
        <v>0</v>
      </c>
      <c r="P31" s="75">
        <f t="shared" si="52"/>
        <v>0</v>
      </c>
      <c r="Q31" s="75">
        <f t="shared" si="53"/>
        <v>0</v>
      </c>
      <c r="R31" s="75">
        <f t="shared" si="54"/>
        <v>0</v>
      </c>
      <c r="S31" s="75"/>
      <c r="T31" s="75"/>
      <c r="U31" s="75">
        <f t="shared" si="55"/>
        <v>0</v>
      </c>
      <c r="V31" s="76">
        <f t="shared" si="56"/>
        <v>0</v>
      </c>
    </row>
    <row r="32" ht="13.5" customHeight="1">
      <c r="B32" s="22" t="s">
        <v>29</v>
      </c>
      <c r="C32" s="70">
        <f t="shared" si="44"/>
        <v>0</v>
      </c>
      <c r="D32" s="116">
        <v>0</v>
      </c>
      <c r="E32" s="43">
        <v>0</v>
      </c>
      <c r="F32" s="115">
        <v>0</v>
      </c>
      <c r="G32" s="43">
        <v>0</v>
      </c>
      <c r="H32" s="116">
        <v>0</v>
      </c>
      <c r="I32" s="74">
        <f t="shared" si="45"/>
        <v>0</v>
      </c>
      <c r="J32" s="74">
        <f t="shared" si="46"/>
        <v>0</v>
      </c>
      <c r="K32" s="74">
        <f t="shared" si="47"/>
        <v>0</v>
      </c>
      <c r="L32" s="74">
        <f t="shared" si="48"/>
        <v>0</v>
      </c>
      <c r="M32" s="75">
        <f t="shared" si="49"/>
        <v>0</v>
      </c>
      <c r="N32" s="75">
        <f t="shared" si="50"/>
        <v>0</v>
      </c>
      <c r="O32" s="75">
        <f t="shared" si="51"/>
        <v>0</v>
      </c>
      <c r="P32" s="75">
        <f t="shared" si="52"/>
        <v>0</v>
      </c>
      <c r="Q32" s="75">
        <f t="shared" si="53"/>
        <v>0</v>
      </c>
      <c r="R32" s="75">
        <f t="shared" si="54"/>
        <v>0</v>
      </c>
      <c r="S32" s="75"/>
      <c r="T32" s="75"/>
      <c r="U32" s="75">
        <f t="shared" si="55"/>
        <v>0</v>
      </c>
      <c r="V32" s="76">
        <f t="shared" si="56"/>
        <v>0</v>
      </c>
    </row>
    <row r="33" ht="13.5" customHeight="1">
      <c r="B33" s="22" t="s">
        <v>30</v>
      </c>
      <c r="C33" s="70">
        <f t="shared" si="44"/>
        <v>0</v>
      </c>
      <c r="D33" s="43">
        <v>0</v>
      </c>
      <c r="E33" s="116">
        <v>0</v>
      </c>
      <c r="F33" s="146">
        <v>0</v>
      </c>
      <c r="G33" s="116">
        <v>0</v>
      </c>
      <c r="H33" s="43">
        <v>0</v>
      </c>
      <c r="I33" s="74">
        <f t="shared" si="45"/>
        <v>0</v>
      </c>
      <c r="J33" s="74">
        <f t="shared" si="46"/>
        <v>0</v>
      </c>
      <c r="K33" s="74">
        <f t="shared" si="47"/>
        <v>0</v>
      </c>
      <c r="L33" s="74">
        <f t="shared" si="48"/>
        <v>0</v>
      </c>
      <c r="M33" s="75">
        <f t="shared" si="49"/>
        <v>0</v>
      </c>
      <c r="N33" s="75">
        <f t="shared" si="50"/>
        <v>0</v>
      </c>
      <c r="O33" s="75">
        <f t="shared" si="51"/>
        <v>0</v>
      </c>
      <c r="P33" s="75">
        <f t="shared" si="52"/>
        <v>0</v>
      </c>
      <c r="Q33" s="75">
        <f t="shared" si="53"/>
        <v>0</v>
      </c>
      <c r="R33" s="75">
        <f t="shared" si="54"/>
        <v>0</v>
      </c>
      <c r="S33" s="75"/>
      <c r="T33" s="75"/>
      <c r="U33" s="75">
        <f t="shared" si="55"/>
        <v>0</v>
      </c>
      <c r="V33" s="76">
        <f t="shared" si="56"/>
        <v>0</v>
      </c>
      <c r="W33" s="2" t="s">
        <v>143</v>
      </c>
    </row>
    <row r="34" ht="13.5" customHeight="1">
      <c r="B34" s="22" t="s">
        <v>31</v>
      </c>
      <c r="C34" s="70">
        <f t="shared" si="44"/>
        <v>0</v>
      </c>
      <c r="D34" s="116">
        <v>0</v>
      </c>
      <c r="E34" s="43">
        <v>0</v>
      </c>
      <c r="F34" s="116">
        <v>0</v>
      </c>
      <c r="G34" s="43">
        <v>0</v>
      </c>
      <c r="H34" s="116">
        <v>0</v>
      </c>
      <c r="I34" s="74">
        <f t="shared" si="45"/>
        <v>0</v>
      </c>
      <c r="J34" s="74">
        <f t="shared" si="46"/>
        <v>0</v>
      </c>
      <c r="K34" s="74">
        <f t="shared" si="47"/>
        <v>0</v>
      </c>
      <c r="L34" s="74">
        <f t="shared" si="48"/>
        <v>0</v>
      </c>
      <c r="M34" s="75">
        <f t="shared" si="49"/>
        <v>0</v>
      </c>
      <c r="N34" s="75">
        <f t="shared" si="50"/>
        <v>0</v>
      </c>
      <c r="O34" s="75">
        <f t="shared" si="51"/>
        <v>0</v>
      </c>
      <c r="P34" s="75">
        <f t="shared" si="52"/>
        <v>0</v>
      </c>
      <c r="Q34" s="75">
        <f t="shared" si="53"/>
        <v>0</v>
      </c>
      <c r="R34" s="75">
        <f t="shared" si="54"/>
        <v>0</v>
      </c>
      <c r="S34" s="75"/>
      <c r="T34" s="75"/>
      <c r="U34" s="75">
        <f t="shared" si="55"/>
        <v>0</v>
      </c>
      <c r="V34" s="76">
        <f t="shared" si="56"/>
        <v>0</v>
      </c>
    </row>
    <row r="35" ht="13.5" customHeight="1">
      <c r="B35" s="22" t="s">
        <v>32</v>
      </c>
      <c r="C35" s="70">
        <f t="shared" si="44"/>
        <v>0</v>
      </c>
      <c r="D35" s="43">
        <v>0</v>
      </c>
      <c r="E35" s="116">
        <v>0</v>
      </c>
      <c r="F35" s="146">
        <v>0</v>
      </c>
      <c r="G35" s="116">
        <v>0</v>
      </c>
      <c r="H35" s="43">
        <v>0</v>
      </c>
      <c r="I35" s="74">
        <f t="shared" si="45"/>
        <v>0</v>
      </c>
      <c r="J35" s="74">
        <f t="shared" si="46"/>
        <v>0</v>
      </c>
      <c r="K35" s="74">
        <f t="shared" si="47"/>
        <v>0</v>
      </c>
      <c r="L35" s="74">
        <f t="shared" si="48"/>
        <v>0</v>
      </c>
      <c r="M35" s="75">
        <f t="shared" si="49"/>
        <v>0</v>
      </c>
      <c r="N35" s="75">
        <f t="shared" si="50"/>
        <v>0</v>
      </c>
      <c r="O35" s="75">
        <f t="shared" si="51"/>
        <v>0</v>
      </c>
      <c r="P35" s="75">
        <f t="shared" si="52"/>
        <v>0</v>
      </c>
      <c r="Q35" s="75">
        <f t="shared" si="53"/>
        <v>0</v>
      </c>
      <c r="R35" s="75">
        <f t="shared" si="54"/>
        <v>0</v>
      </c>
      <c r="S35" s="75"/>
      <c r="T35" s="75"/>
      <c r="U35" s="75">
        <f t="shared" si="55"/>
        <v>0</v>
      </c>
      <c r="V35" s="76">
        <f t="shared" si="56"/>
        <v>0</v>
      </c>
    </row>
    <row r="36" ht="13.5" customHeight="1">
      <c r="B36" s="22" t="s">
        <v>33</v>
      </c>
      <c r="C36" s="70">
        <f t="shared" si="44"/>
        <v>0</v>
      </c>
      <c r="D36" s="116">
        <v>0</v>
      </c>
      <c r="E36" s="43">
        <v>0</v>
      </c>
      <c r="F36" s="116">
        <v>0</v>
      </c>
      <c r="G36" s="43">
        <v>0</v>
      </c>
      <c r="H36" s="116">
        <v>0</v>
      </c>
      <c r="I36" s="74">
        <f t="shared" si="45"/>
        <v>0</v>
      </c>
      <c r="J36" s="74">
        <f t="shared" si="46"/>
        <v>0</v>
      </c>
      <c r="K36" s="74">
        <f t="shared" si="47"/>
        <v>0</v>
      </c>
      <c r="L36" s="74">
        <f t="shared" si="48"/>
        <v>0</v>
      </c>
      <c r="M36" s="75">
        <f t="shared" si="49"/>
        <v>0</v>
      </c>
      <c r="N36" s="75">
        <f t="shared" si="50"/>
        <v>0</v>
      </c>
      <c r="O36" s="75">
        <f t="shared" si="51"/>
        <v>0</v>
      </c>
      <c r="P36" s="75">
        <f t="shared" si="52"/>
        <v>0</v>
      </c>
      <c r="Q36" s="75">
        <f t="shared" si="53"/>
        <v>0</v>
      </c>
      <c r="R36" s="75">
        <f t="shared" si="54"/>
        <v>0</v>
      </c>
      <c r="S36" s="75"/>
      <c r="T36" s="75"/>
      <c r="U36" s="75">
        <f t="shared" si="55"/>
        <v>0</v>
      </c>
      <c r="V36" s="76">
        <f t="shared" si="56"/>
        <v>0</v>
      </c>
    </row>
    <row r="37" ht="13.5" customHeight="1">
      <c r="B37" s="22" t="s">
        <v>34</v>
      </c>
      <c r="C37" s="70">
        <f t="shared" si="44"/>
        <v>0</v>
      </c>
      <c r="D37" s="153">
        <v>0</v>
      </c>
      <c r="E37" s="153">
        <v>0</v>
      </c>
      <c r="F37" s="153">
        <v>0</v>
      </c>
      <c r="G37" s="153">
        <v>0</v>
      </c>
      <c r="H37" s="153">
        <v>0</v>
      </c>
      <c r="I37" s="74">
        <f t="shared" si="45"/>
        <v>0</v>
      </c>
      <c r="J37" s="74">
        <f t="shared" si="46"/>
        <v>0</v>
      </c>
      <c r="K37" s="74">
        <f t="shared" si="47"/>
        <v>0</v>
      </c>
      <c r="L37" s="74">
        <f t="shared" si="48"/>
        <v>0</v>
      </c>
      <c r="M37" s="75">
        <f t="shared" si="49"/>
        <v>0</v>
      </c>
      <c r="N37" s="75">
        <f t="shared" si="50"/>
        <v>0</v>
      </c>
      <c r="O37" s="75">
        <f t="shared" si="51"/>
        <v>0</v>
      </c>
      <c r="P37" s="75">
        <f t="shared" si="52"/>
        <v>0</v>
      </c>
      <c r="Q37" s="75">
        <f t="shared" si="53"/>
        <v>0</v>
      </c>
      <c r="R37" s="75">
        <f t="shared" si="54"/>
        <v>0</v>
      </c>
      <c r="S37" s="75"/>
      <c r="T37" s="75"/>
      <c r="U37" s="75">
        <f t="shared" si="55"/>
        <v>0</v>
      </c>
      <c r="V37" s="76">
        <f t="shared" si="56"/>
        <v>0</v>
      </c>
    </row>
    <row r="38" ht="13.5" customHeight="1">
      <c r="B38" s="22" t="s">
        <v>35</v>
      </c>
      <c r="C38" s="154">
        <f t="shared" si="44"/>
        <v>0</v>
      </c>
      <c r="D38" s="155">
        <v>0</v>
      </c>
      <c r="E38" s="155">
        <v>0</v>
      </c>
      <c r="F38" s="156">
        <v>0</v>
      </c>
      <c r="G38" s="155">
        <v>0</v>
      </c>
      <c r="H38" s="155">
        <v>0</v>
      </c>
      <c r="I38" s="157">
        <f t="shared" si="45"/>
        <v>0</v>
      </c>
      <c r="J38" s="74">
        <f t="shared" si="46"/>
        <v>0</v>
      </c>
      <c r="K38" s="74">
        <f t="shared" si="47"/>
        <v>0</v>
      </c>
      <c r="L38" s="74">
        <f t="shared" si="48"/>
        <v>0</v>
      </c>
      <c r="M38" s="75">
        <f t="shared" si="49"/>
        <v>0</v>
      </c>
      <c r="N38" s="75">
        <f t="shared" si="50"/>
        <v>0</v>
      </c>
      <c r="O38" s="75">
        <f t="shared" si="51"/>
        <v>0</v>
      </c>
      <c r="P38" s="75">
        <f t="shared" si="52"/>
        <v>0</v>
      </c>
      <c r="Q38" s="75">
        <f t="shared" si="53"/>
        <v>0</v>
      </c>
      <c r="R38" s="75">
        <v>0</v>
      </c>
      <c r="S38" s="75">
        <v>0</v>
      </c>
      <c r="T38" s="75">
        <v>0</v>
      </c>
      <c r="U38" s="75">
        <f t="shared" si="55"/>
        <v>0</v>
      </c>
      <c r="V38" s="76">
        <f t="shared" si="56"/>
        <v>0</v>
      </c>
    </row>
    <row r="39" ht="13.5" customHeight="1">
      <c r="B39" s="22" t="s">
        <v>36</v>
      </c>
      <c r="C39" s="70">
        <f t="shared" si="44"/>
        <v>0</v>
      </c>
      <c r="D39" s="116">
        <v>0</v>
      </c>
      <c r="E39" s="116">
        <v>0</v>
      </c>
      <c r="F39" s="116">
        <v>0</v>
      </c>
      <c r="G39" s="116">
        <v>0</v>
      </c>
      <c r="H39" s="116">
        <v>0</v>
      </c>
      <c r="I39" s="74">
        <f t="shared" si="45"/>
        <v>0</v>
      </c>
      <c r="J39" s="74">
        <f t="shared" si="46"/>
        <v>0</v>
      </c>
      <c r="K39" s="74">
        <f t="shared" si="47"/>
        <v>0</v>
      </c>
      <c r="L39" s="74">
        <f t="shared" si="48"/>
        <v>0</v>
      </c>
      <c r="M39" s="75">
        <f t="shared" si="49"/>
        <v>0</v>
      </c>
      <c r="N39" s="75">
        <f t="shared" si="50"/>
        <v>0</v>
      </c>
      <c r="O39" s="75">
        <f t="shared" si="51"/>
        <v>0</v>
      </c>
      <c r="P39" s="75">
        <f t="shared" si="52"/>
        <v>0</v>
      </c>
      <c r="Q39" s="75">
        <f t="shared" si="53"/>
        <v>0</v>
      </c>
      <c r="R39" s="75">
        <v>0</v>
      </c>
      <c r="S39" s="75"/>
      <c r="T39" s="75"/>
      <c r="U39" s="75">
        <f t="shared" si="55"/>
        <v>0</v>
      </c>
      <c r="V39" s="76">
        <f t="shared" si="56"/>
        <v>0</v>
      </c>
    </row>
    <row r="40" ht="13.5" customHeight="1">
      <c r="B40" s="22" t="s">
        <v>37</v>
      </c>
      <c r="C40" s="70">
        <f t="shared" si="44"/>
        <v>0</v>
      </c>
      <c r="D40" s="116">
        <v>0</v>
      </c>
      <c r="E40" s="43">
        <v>0</v>
      </c>
      <c r="F40" s="116">
        <v>0</v>
      </c>
      <c r="G40" s="43">
        <v>0</v>
      </c>
      <c r="H40" s="116">
        <v>0</v>
      </c>
      <c r="I40" s="74">
        <f t="shared" si="45"/>
        <v>0</v>
      </c>
      <c r="J40" s="74">
        <f t="shared" si="46"/>
        <v>0</v>
      </c>
      <c r="K40" s="74">
        <f t="shared" si="47"/>
        <v>0</v>
      </c>
      <c r="L40" s="74">
        <f t="shared" si="48"/>
        <v>0</v>
      </c>
      <c r="M40" s="75">
        <f t="shared" si="49"/>
        <v>0</v>
      </c>
      <c r="N40" s="75">
        <f t="shared" si="50"/>
        <v>0</v>
      </c>
      <c r="O40" s="75">
        <f t="shared" si="51"/>
        <v>0</v>
      </c>
      <c r="P40" s="75">
        <f t="shared" si="52"/>
        <v>0</v>
      </c>
      <c r="Q40" s="75">
        <f t="shared" si="53"/>
        <v>0</v>
      </c>
      <c r="R40" s="75">
        <v>0</v>
      </c>
      <c r="S40" s="75"/>
      <c r="T40" s="75"/>
      <c r="U40" s="75">
        <f t="shared" si="55"/>
        <v>0</v>
      </c>
      <c r="V40" s="76">
        <f t="shared" si="56"/>
        <v>0</v>
      </c>
    </row>
    <row r="41" ht="13.5" customHeight="1">
      <c r="B41" s="22" t="s">
        <v>38</v>
      </c>
      <c r="C41" s="70">
        <f t="shared" si="44"/>
        <v>0</v>
      </c>
      <c r="D41" s="43">
        <v>0</v>
      </c>
      <c r="E41" s="116">
        <v>0</v>
      </c>
      <c r="F41" s="43">
        <v>0</v>
      </c>
      <c r="G41" s="116">
        <v>0</v>
      </c>
      <c r="H41" s="43">
        <v>0</v>
      </c>
      <c r="I41" s="74">
        <f t="shared" si="45"/>
        <v>0</v>
      </c>
      <c r="J41" s="74">
        <f t="shared" si="46"/>
        <v>0</v>
      </c>
      <c r="K41" s="74">
        <f t="shared" si="47"/>
        <v>0</v>
      </c>
      <c r="L41" s="74">
        <f t="shared" si="48"/>
        <v>0</v>
      </c>
      <c r="M41" s="75">
        <f t="shared" si="49"/>
        <v>0</v>
      </c>
      <c r="N41" s="75">
        <f t="shared" si="50"/>
        <v>0</v>
      </c>
      <c r="O41" s="75">
        <f t="shared" si="51"/>
        <v>0</v>
      </c>
      <c r="P41" s="75">
        <f t="shared" si="52"/>
        <v>0</v>
      </c>
      <c r="Q41" s="75">
        <f t="shared" si="53"/>
        <v>0</v>
      </c>
      <c r="R41" s="75">
        <v>0</v>
      </c>
      <c r="S41" s="75"/>
      <c r="T41" s="75"/>
      <c r="U41" s="75">
        <f t="shared" si="55"/>
        <v>0</v>
      </c>
      <c r="V41" s="76">
        <f t="shared" si="56"/>
        <v>0</v>
      </c>
    </row>
    <row r="42" ht="13.5" customHeight="1">
      <c r="B42" s="22" t="s">
        <v>39</v>
      </c>
      <c r="C42" s="70">
        <f t="shared" si="44"/>
        <v>16</v>
      </c>
      <c r="D42" s="116">
        <v>0</v>
      </c>
      <c r="E42" s="43">
        <v>16</v>
      </c>
      <c r="F42" s="115">
        <v>0</v>
      </c>
      <c r="G42" s="43">
        <v>4</v>
      </c>
      <c r="H42" s="116">
        <v>0</v>
      </c>
      <c r="I42" s="74">
        <f t="shared" si="45"/>
        <v>0</v>
      </c>
      <c r="J42" s="74">
        <f t="shared" si="46"/>
        <v>284116.96000000002</v>
      </c>
      <c r="K42" s="74">
        <f t="shared" si="47"/>
        <v>0</v>
      </c>
      <c r="L42" s="74">
        <f t="shared" si="48"/>
        <v>284116.96000000002</v>
      </c>
      <c r="M42" s="75">
        <f t="shared" si="49"/>
        <v>0</v>
      </c>
      <c r="N42" s="75">
        <f t="shared" si="50"/>
        <v>3409.4000000000001</v>
      </c>
      <c r="O42" s="75">
        <f t="shared" si="51"/>
        <v>0</v>
      </c>
      <c r="P42" s="75">
        <f t="shared" si="52"/>
        <v>161.5</v>
      </c>
      <c r="Q42" s="75">
        <f t="shared" si="53"/>
        <v>0</v>
      </c>
      <c r="R42" s="75">
        <f>1055+1300</f>
        <v>2355</v>
      </c>
      <c r="S42" s="75">
        <v>19357.5</v>
      </c>
      <c r="T42" s="75">
        <v>21058.200000000001</v>
      </c>
      <c r="U42" s="75">
        <f t="shared" si="55"/>
        <v>40415.699999999997</v>
      </c>
      <c r="V42" s="76">
        <f t="shared" si="56"/>
        <v>46341.599999999999</v>
      </c>
    </row>
    <row r="43" ht="13.5" customHeight="1">
      <c r="B43" s="22" t="s">
        <v>40</v>
      </c>
      <c r="C43" s="70">
        <f t="shared" si="44"/>
        <v>60</v>
      </c>
      <c r="D43" s="158">
        <v>8</v>
      </c>
      <c r="E43" s="120">
        <v>52</v>
      </c>
      <c r="F43" s="158">
        <v>0</v>
      </c>
      <c r="G43" s="120">
        <v>7</v>
      </c>
      <c r="H43" s="158">
        <v>1</v>
      </c>
      <c r="I43" s="74">
        <f t="shared" si="45"/>
        <v>117703.03999999999</v>
      </c>
      <c r="J43" s="74">
        <f t="shared" si="46"/>
        <v>923380.12</v>
      </c>
      <c r="K43" s="74">
        <f t="shared" si="47"/>
        <v>0</v>
      </c>
      <c r="L43" s="74">
        <f t="shared" si="48"/>
        <v>1041083.16</v>
      </c>
      <c r="M43" s="75">
        <f t="shared" si="49"/>
        <v>1412.4000000000001</v>
      </c>
      <c r="N43" s="75">
        <f t="shared" si="50"/>
        <v>11080.6</v>
      </c>
      <c r="O43" s="75">
        <f t="shared" si="51"/>
        <v>0</v>
      </c>
      <c r="P43" s="75">
        <f t="shared" si="52"/>
        <v>282.69999999999999</v>
      </c>
      <c r="Q43" s="75">
        <f t="shared" si="53"/>
        <v>64</v>
      </c>
      <c r="R43" s="75">
        <v>24610.099999999999</v>
      </c>
      <c r="S43" s="75">
        <v>53927.099999999999</v>
      </c>
      <c r="T43" s="75">
        <v>14183.5</v>
      </c>
      <c r="U43" s="75">
        <f t="shared" si="55"/>
        <v>68110.600000000006</v>
      </c>
      <c r="V43" s="76">
        <f t="shared" si="56"/>
        <v>105560.40000000001</v>
      </c>
    </row>
    <row r="44" ht="13.5" customHeight="1">
      <c r="B44" s="22" t="s">
        <v>41</v>
      </c>
      <c r="C44" s="70">
        <f t="shared" si="44"/>
        <v>0</v>
      </c>
      <c r="D44" s="72">
        <v>0</v>
      </c>
      <c r="E44" s="71">
        <v>0</v>
      </c>
      <c r="F44" s="72">
        <v>0</v>
      </c>
      <c r="G44" s="71">
        <v>0</v>
      </c>
      <c r="H44" s="72">
        <v>0</v>
      </c>
      <c r="I44" s="74">
        <f t="shared" si="45"/>
        <v>0</v>
      </c>
      <c r="J44" s="74">
        <f t="shared" si="46"/>
        <v>0</v>
      </c>
      <c r="K44" s="74">
        <f t="shared" si="47"/>
        <v>0</v>
      </c>
      <c r="L44" s="74">
        <f t="shared" si="48"/>
        <v>0</v>
      </c>
      <c r="M44" s="75">
        <f t="shared" si="49"/>
        <v>0</v>
      </c>
      <c r="N44" s="75">
        <f t="shared" si="50"/>
        <v>0</v>
      </c>
      <c r="O44" s="75">
        <f t="shared" si="51"/>
        <v>0</v>
      </c>
      <c r="P44" s="75">
        <f t="shared" si="52"/>
        <v>0</v>
      </c>
      <c r="Q44" s="75">
        <f t="shared" si="53"/>
        <v>0</v>
      </c>
      <c r="R44" s="75">
        <v>0</v>
      </c>
      <c r="S44" s="75"/>
      <c r="T44" s="75"/>
      <c r="U44" s="75">
        <f t="shared" si="55"/>
        <v>0</v>
      </c>
      <c r="V44" s="76">
        <f t="shared" si="56"/>
        <v>0</v>
      </c>
    </row>
    <row r="45" ht="13.5" customHeight="1">
      <c r="B45" s="22" t="s">
        <v>42</v>
      </c>
      <c r="C45" s="70">
        <f t="shared" si="44"/>
        <v>0</v>
      </c>
      <c r="D45" s="71">
        <v>0</v>
      </c>
      <c r="E45" s="72">
        <v>0</v>
      </c>
      <c r="F45" s="71">
        <v>0</v>
      </c>
      <c r="G45" s="72">
        <v>0</v>
      </c>
      <c r="H45" s="71">
        <v>0</v>
      </c>
      <c r="I45" s="74">
        <f t="shared" si="45"/>
        <v>0</v>
      </c>
      <c r="J45" s="74">
        <f t="shared" si="46"/>
        <v>0</v>
      </c>
      <c r="K45" s="74">
        <f t="shared" si="47"/>
        <v>0</v>
      </c>
      <c r="L45" s="74">
        <f t="shared" si="48"/>
        <v>0</v>
      </c>
      <c r="M45" s="75">
        <f t="shared" si="49"/>
        <v>0</v>
      </c>
      <c r="N45" s="75">
        <f t="shared" si="50"/>
        <v>0</v>
      </c>
      <c r="O45" s="75">
        <f t="shared" si="51"/>
        <v>0</v>
      </c>
      <c r="P45" s="75">
        <f t="shared" si="52"/>
        <v>0</v>
      </c>
      <c r="Q45" s="75">
        <f t="shared" si="53"/>
        <v>0</v>
      </c>
      <c r="R45" s="75">
        <v>0</v>
      </c>
      <c r="S45" s="75"/>
      <c r="T45" s="75"/>
      <c r="U45" s="75">
        <f t="shared" si="55"/>
        <v>0</v>
      </c>
      <c r="V45" s="76">
        <f t="shared" si="56"/>
        <v>0</v>
      </c>
    </row>
    <row r="46" ht="13.5" customHeight="1">
      <c r="B46" s="22" t="s">
        <v>43</v>
      </c>
      <c r="C46" s="70">
        <f t="shared" si="44"/>
        <v>0</v>
      </c>
      <c r="D46" s="72">
        <v>0</v>
      </c>
      <c r="E46" s="71">
        <v>0</v>
      </c>
      <c r="F46" s="72">
        <v>0</v>
      </c>
      <c r="G46" s="71">
        <v>0</v>
      </c>
      <c r="H46" s="72">
        <v>0</v>
      </c>
      <c r="I46" s="74">
        <f t="shared" si="45"/>
        <v>0</v>
      </c>
      <c r="J46" s="74">
        <f t="shared" si="46"/>
        <v>0</v>
      </c>
      <c r="K46" s="74">
        <f t="shared" si="47"/>
        <v>0</v>
      </c>
      <c r="L46" s="74">
        <f t="shared" si="48"/>
        <v>0</v>
      </c>
      <c r="M46" s="75">
        <f t="shared" si="49"/>
        <v>0</v>
      </c>
      <c r="N46" s="75">
        <f t="shared" si="50"/>
        <v>0</v>
      </c>
      <c r="O46" s="75">
        <f t="shared" si="51"/>
        <v>0</v>
      </c>
      <c r="P46" s="75">
        <f t="shared" si="52"/>
        <v>0</v>
      </c>
      <c r="Q46" s="75">
        <f t="shared" si="53"/>
        <v>0</v>
      </c>
      <c r="R46" s="75">
        <v>0</v>
      </c>
      <c r="S46" s="75"/>
      <c r="T46" s="75"/>
      <c r="U46" s="75">
        <f t="shared" si="55"/>
        <v>0</v>
      </c>
      <c r="V46" s="76">
        <f t="shared" si="56"/>
        <v>0</v>
      </c>
    </row>
    <row r="47" ht="13.5" customHeight="1">
      <c r="B47" s="22" t="s">
        <v>44</v>
      </c>
      <c r="C47" s="70">
        <f t="shared" si="44"/>
        <v>48</v>
      </c>
      <c r="D47" s="43">
        <v>2</v>
      </c>
      <c r="E47" s="116">
        <v>45</v>
      </c>
      <c r="F47" s="43">
        <v>1</v>
      </c>
      <c r="G47" s="116">
        <v>10</v>
      </c>
      <c r="H47" s="43">
        <v>0</v>
      </c>
      <c r="I47" s="74">
        <f t="shared" si="45"/>
        <v>29425.759999999998</v>
      </c>
      <c r="J47" s="74">
        <f t="shared" si="46"/>
        <v>799078.94999999995</v>
      </c>
      <c r="K47" s="74">
        <f t="shared" si="47"/>
        <v>17757.310000000001</v>
      </c>
      <c r="L47" s="74">
        <f t="shared" si="48"/>
        <v>846262.02000000002</v>
      </c>
      <c r="M47" s="75">
        <f t="shared" si="49"/>
        <v>353.10000000000002</v>
      </c>
      <c r="N47" s="75">
        <f t="shared" si="50"/>
        <v>9588.8999999999996</v>
      </c>
      <c r="O47" s="75">
        <f t="shared" si="51"/>
        <v>213.09999999999999</v>
      </c>
      <c r="P47" s="75">
        <f t="shared" si="52"/>
        <v>403.80000000000001</v>
      </c>
      <c r="Q47" s="75">
        <f t="shared" si="53"/>
        <v>0</v>
      </c>
      <c r="R47" s="75">
        <v>20364</v>
      </c>
      <c r="S47" s="75">
        <v>70062.899999999994</v>
      </c>
      <c r="T47" s="75">
        <v>49208.099999999999</v>
      </c>
      <c r="U47" s="75">
        <f t="shared" si="55"/>
        <v>119271</v>
      </c>
      <c r="V47" s="76">
        <f t="shared" si="56"/>
        <v>150193.89999999999</v>
      </c>
    </row>
    <row r="48" ht="13.5" customHeight="1">
      <c r="B48" s="22" t="s">
        <v>45</v>
      </c>
      <c r="C48" s="70">
        <f t="shared" si="44"/>
        <v>32</v>
      </c>
      <c r="D48" s="116">
        <v>0</v>
      </c>
      <c r="E48" s="43">
        <v>32</v>
      </c>
      <c r="F48" s="115">
        <v>0</v>
      </c>
      <c r="G48" s="43">
        <v>0</v>
      </c>
      <c r="H48" s="116">
        <v>4</v>
      </c>
      <c r="I48" s="74">
        <f t="shared" si="45"/>
        <v>0</v>
      </c>
      <c r="J48" s="74">
        <f t="shared" si="46"/>
        <v>568233.92000000004</v>
      </c>
      <c r="K48" s="74">
        <f t="shared" si="47"/>
        <v>0</v>
      </c>
      <c r="L48" s="74">
        <f t="shared" si="48"/>
        <v>568233.92000000004</v>
      </c>
      <c r="M48" s="75">
        <f t="shared" si="49"/>
        <v>0</v>
      </c>
      <c r="N48" s="75">
        <f t="shared" si="50"/>
        <v>6818.8000000000002</v>
      </c>
      <c r="O48" s="75">
        <f t="shared" si="51"/>
        <v>0</v>
      </c>
      <c r="P48" s="75">
        <f t="shared" si="52"/>
        <v>0</v>
      </c>
      <c r="Q48" s="75">
        <f t="shared" si="53"/>
        <v>256.10000000000002</v>
      </c>
      <c r="R48" s="75">
        <v>16410</v>
      </c>
      <c r="S48" s="75">
        <v>36096</v>
      </c>
      <c r="T48" s="75">
        <v>32998.400000000001</v>
      </c>
      <c r="U48" s="75">
        <f t="shared" si="55"/>
        <v>69094.399999999994</v>
      </c>
      <c r="V48" s="76">
        <f t="shared" si="56"/>
        <v>92579.299999999988</v>
      </c>
    </row>
    <row r="49" ht="13.5" customHeight="1">
      <c r="B49" s="22" t="s">
        <v>46</v>
      </c>
      <c r="C49" s="70">
        <f t="shared" si="44"/>
        <v>0</v>
      </c>
      <c r="D49" s="43">
        <v>0</v>
      </c>
      <c r="E49" s="116">
        <v>0</v>
      </c>
      <c r="F49" s="43">
        <v>0</v>
      </c>
      <c r="G49" s="116">
        <v>0</v>
      </c>
      <c r="H49" s="43">
        <v>0</v>
      </c>
      <c r="I49" s="74">
        <v>0</v>
      </c>
      <c r="J49" s="74">
        <v>0</v>
      </c>
      <c r="K49" s="74">
        <v>0</v>
      </c>
      <c r="L49" s="74">
        <f t="shared" si="48"/>
        <v>0</v>
      </c>
      <c r="M49" s="75">
        <f t="shared" si="49"/>
        <v>0</v>
      </c>
      <c r="N49" s="75">
        <f t="shared" si="50"/>
        <v>0</v>
      </c>
      <c r="O49" s="75">
        <f t="shared" si="51"/>
        <v>0</v>
      </c>
      <c r="P49" s="75">
        <v>0</v>
      </c>
      <c r="Q49" s="75">
        <v>0</v>
      </c>
      <c r="R49" s="75">
        <v>0</v>
      </c>
      <c r="S49" s="75"/>
      <c r="T49" s="75"/>
      <c r="U49" s="75">
        <f t="shared" si="55"/>
        <v>0</v>
      </c>
      <c r="V49" s="76">
        <f t="shared" si="56"/>
        <v>0</v>
      </c>
    </row>
    <row r="50" ht="13.5" customHeight="1">
      <c r="B50" s="22" t="s">
        <v>47</v>
      </c>
      <c r="C50" s="70">
        <f t="shared" si="44"/>
        <v>0</v>
      </c>
      <c r="D50" s="72">
        <v>0</v>
      </c>
      <c r="E50" s="71">
        <v>0</v>
      </c>
      <c r="F50" s="72">
        <v>0</v>
      </c>
      <c r="G50" s="71">
        <v>0</v>
      </c>
      <c r="H50" s="72">
        <v>0</v>
      </c>
      <c r="I50" s="74">
        <f t="shared" si="45"/>
        <v>0</v>
      </c>
      <c r="J50" s="74">
        <f t="shared" si="46"/>
        <v>0</v>
      </c>
      <c r="K50" s="74">
        <f t="shared" si="46"/>
        <v>0</v>
      </c>
      <c r="L50" s="74">
        <f t="shared" si="48"/>
        <v>0</v>
      </c>
      <c r="M50" s="75">
        <f t="shared" si="49"/>
        <v>0</v>
      </c>
      <c r="N50" s="75">
        <f t="shared" si="50"/>
        <v>0</v>
      </c>
      <c r="O50" s="75">
        <f t="shared" si="51"/>
        <v>0</v>
      </c>
      <c r="P50" s="75">
        <f t="shared" si="52"/>
        <v>0</v>
      </c>
      <c r="Q50" s="75">
        <f t="shared" si="53"/>
        <v>0</v>
      </c>
      <c r="R50" s="75">
        <v>0</v>
      </c>
      <c r="S50" s="75"/>
      <c r="T50" s="75"/>
      <c r="U50" s="75">
        <f t="shared" si="55"/>
        <v>0</v>
      </c>
      <c r="V50" s="76">
        <f t="shared" si="56"/>
        <v>0</v>
      </c>
    </row>
    <row r="51" ht="13.5" customHeight="1">
      <c r="B51" s="22" t="s">
        <v>48</v>
      </c>
      <c r="C51" s="70">
        <f t="shared" si="44"/>
        <v>0</v>
      </c>
      <c r="D51" s="71">
        <v>0</v>
      </c>
      <c r="E51" s="72">
        <v>0</v>
      </c>
      <c r="F51" s="71">
        <v>0</v>
      </c>
      <c r="G51" s="72">
        <v>0</v>
      </c>
      <c r="H51" s="71">
        <v>0</v>
      </c>
      <c r="I51" s="74">
        <f t="shared" si="45"/>
        <v>0</v>
      </c>
      <c r="J51" s="74">
        <f t="shared" si="46"/>
        <v>0</v>
      </c>
      <c r="K51" s="74">
        <f t="shared" si="46"/>
        <v>0</v>
      </c>
      <c r="L51" s="74">
        <f t="shared" si="48"/>
        <v>0</v>
      </c>
      <c r="M51" s="75">
        <f t="shared" si="49"/>
        <v>0</v>
      </c>
      <c r="N51" s="75">
        <f t="shared" si="50"/>
        <v>0</v>
      </c>
      <c r="O51" s="75">
        <f t="shared" si="51"/>
        <v>0</v>
      </c>
      <c r="P51" s="75">
        <f t="shared" si="52"/>
        <v>0</v>
      </c>
      <c r="Q51" s="75">
        <f t="shared" si="53"/>
        <v>0</v>
      </c>
      <c r="R51" s="75">
        <v>0</v>
      </c>
      <c r="S51" s="75"/>
      <c r="T51" s="75"/>
      <c r="U51" s="75">
        <f t="shared" si="55"/>
        <v>0</v>
      </c>
      <c r="V51" s="76">
        <f t="shared" si="56"/>
        <v>0</v>
      </c>
    </row>
    <row r="52" ht="13.5" customHeight="1">
      <c r="B52" s="22" t="s">
        <v>49</v>
      </c>
      <c r="C52" s="70">
        <f t="shared" si="44"/>
        <v>0</v>
      </c>
      <c r="D52" s="72">
        <v>0</v>
      </c>
      <c r="E52" s="71">
        <v>0</v>
      </c>
      <c r="F52" s="72">
        <v>0</v>
      </c>
      <c r="G52" s="71">
        <v>0</v>
      </c>
      <c r="H52" s="72">
        <v>0</v>
      </c>
      <c r="I52" s="74">
        <f t="shared" si="45"/>
        <v>0</v>
      </c>
      <c r="J52" s="74">
        <f t="shared" si="46"/>
        <v>0</v>
      </c>
      <c r="K52" s="74">
        <f t="shared" si="46"/>
        <v>0</v>
      </c>
      <c r="L52" s="74">
        <f t="shared" si="48"/>
        <v>0</v>
      </c>
      <c r="M52" s="75">
        <f t="shared" si="49"/>
        <v>0</v>
      </c>
      <c r="N52" s="75">
        <f t="shared" si="50"/>
        <v>0</v>
      </c>
      <c r="O52" s="75">
        <f t="shared" si="51"/>
        <v>0</v>
      </c>
      <c r="P52" s="75">
        <f t="shared" si="52"/>
        <v>0</v>
      </c>
      <c r="Q52" s="75">
        <f t="shared" si="53"/>
        <v>0</v>
      </c>
      <c r="R52" s="75">
        <v>0</v>
      </c>
      <c r="S52" s="75"/>
      <c r="T52" s="75"/>
      <c r="U52" s="75">
        <f t="shared" si="55"/>
        <v>0</v>
      </c>
      <c r="V52" s="76">
        <f t="shared" si="56"/>
        <v>0</v>
      </c>
    </row>
    <row r="53" ht="13.5" customHeight="1">
      <c r="B53" s="22" t="s">
        <v>50</v>
      </c>
      <c r="C53" s="70">
        <f t="shared" si="44"/>
        <v>0</v>
      </c>
      <c r="D53" s="71">
        <v>0</v>
      </c>
      <c r="E53" s="72">
        <v>0</v>
      </c>
      <c r="F53" s="71">
        <v>0</v>
      </c>
      <c r="G53" s="72">
        <v>0</v>
      </c>
      <c r="H53" s="71">
        <v>0</v>
      </c>
      <c r="I53" s="74">
        <f t="shared" si="45"/>
        <v>0</v>
      </c>
      <c r="J53" s="74">
        <f t="shared" si="46"/>
        <v>0</v>
      </c>
      <c r="K53" s="74">
        <f t="shared" si="46"/>
        <v>0</v>
      </c>
      <c r="L53" s="74">
        <f t="shared" si="48"/>
        <v>0</v>
      </c>
      <c r="M53" s="75">
        <f t="shared" si="49"/>
        <v>0</v>
      </c>
      <c r="N53" s="75">
        <f t="shared" si="50"/>
        <v>0</v>
      </c>
      <c r="O53" s="75">
        <f t="shared" si="51"/>
        <v>0</v>
      </c>
      <c r="P53" s="75">
        <f t="shared" si="52"/>
        <v>0</v>
      </c>
      <c r="Q53" s="75">
        <f t="shared" si="53"/>
        <v>0</v>
      </c>
      <c r="R53" s="75">
        <v>0</v>
      </c>
      <c r="S53" s="75"/>
      <c r="T53" s="75"/>
      <c r="U53" s="75">
        <f t="shared" si="55"/>
        <v>0</v>
      </c>
      <c r="V53" s="76">
        <f t="shared" si="56"/>
        <v>0</v>
      </c>
    </row>
    <row r="54" s="79" customFormat="1" ht="13.5" customHeight="1">
      <c r="B54" s="144" t="s">
        <v>51</v>
      </c>
      <c r="C54" s="80">
        <f t="shared" ref="C54:V54" si="57">SUM(C20:C53)</f>
        <v>156</v>
      </c>
      <c r="D54" s="80">
        <f t="shared" si="57"/>
        <v>10</v>
      </c>
      <c r="E54" s="80">
        <f t="shared" si="57"/>
        <v>145</v>
      </c>
      <c r="F54" s="80">
        <f t="shared" si="57"/>
        <v>1</v>
      </c>
      <c r="G54" s="80">
        <f t="shared" si="57"/>
        <v>21</v>
      </c>
      <c r="H54" s="80">
        <f t="shared" si="57"/>
        <v>5</v>
      </c>
      <c r="I54" s="82">
        <f t="shared" si="57"/>
        <v>147128.79999999999</v>
      </c>
      <c r="J54" s="82">
        <f t="shared" si="57"/>
        <v>2574809.9500000002</v>
      </c>
      <c r="K54" s="82">
        <f t="shared" si="57"/>
        <v>17757.310000000001</v>
      </c>
      <c r="L54" s="82">
        <f t="shared" si="57"/>
        <v>2739696.0600000001</v>
      </c>
      <c r="M54" s="82">
        <f t="shared" si="57"/>
        <v>1765.5</v>
      </c>
      <c r="N54" s="82">
        <f t="shared" si="57"/>
        <v>30897.700000000001</v>
      </c>
      <c r="O54" s="82">
        <f t="shared" si="57"/>
        <v>213.09999999999999</v>
      </c>
      <c r="P54" s="82">
        <f t="shared" si="57"/>
        <v>848</v>
      </c>
      <c r="Q54" s="82">
        <f t="shared" si="57"/>
        <v>320.10000000000002</v>
      </c>
      <c r="R54" s="82">
        <f t="shared" si="57"/>
        <v>63739.099999999999</v>
      </c>
      <c r="S54" s="82">
        <f t="shared" si="57"/>
        <v>179443.5</v>
      </c>
      <c r="T54" s="82">
        <f t="shared" si="57"/>
        <v>117448.19999999998</v>
      </c>
      <c r="U54" s="82">
        <f t="shared" si="57"/>
        <v>296891.69999999995</v>
      </c>
      <c r="V54" s="82">
        <f t="shared" si="57"/>
        <v>394675.20000000001</v>
      </c>
    </row>
    <row r="55" ht="13.5" customHeight="1">
      <c r="B55" s="22" t="s">
        <v>52</v>
      </c>
      <c r="C55" s="70">
        <f>D55+E55+F55</f>
        <v>178</v>
      </c>
      <c r="D55" s="43">
        <v>29</v>
      </c>
      <c r="E55" s="159">
        <v>143</v>
      </c>
      <c r="F55" s="146">
        <v>6</v>
      </c>
      <c r="G55" s="159">
        <v>36</v>
      </c>
      <c r="H55" s="43">
        <v>4</v>
      </c>
      <c r="I55" s="74">
        <f>ROUND(D55*$H$13,2)</f>
        <v>426673.52000000002</v>
      </c>
      <c r="J55" s="52">
        <f>ROUND(E55*$H$14,2)</f>
        <v>2539295.3300000001</v>
      </c>
      <c r="K55" s="74">
        <f>ROUND(F55*$H$14,2)</f>
        <v>106543.86</v>
      </c>
      <c r="L55" s="52">
        <f>I55+J55+K55</f>
        <v>3072512.71</v>
      </c>
      <c r="M55" s="75">
        <f>ROUND(I55*12/1000,1)</f>
        <v>5120.1000000000004</v>
      </c>
      <c r="N55" s="40">
        <f>ROUND(J55*12/1000,1)</f>
        <v>30471.5</v>
      </c>
      <c r="O55" s="75">
        <f>ROUND(K55*12/1000,1)</f>
        <v>1278.5</v>
      </c>
      <c r="P55" s="40">
        <f>ROUND(G55*$P$13/1000,1)</f>
        <v>1453.7</v>
      </c>
      <c r="Q55" s="75">
        <f>ROUND(H55*$P$14/1000,1)</f>
        <v>256.10000000000002</v>
      </c>
      <c r="R55" s="75">
        <v>39000</v>
      </c>
      <c r="S55" s="75">
        <v>207893.20000000001</v>
      </c>
      <c r="T55" s="75">
        <v>164702.5</v>
      </c>
      <c r="U55" s="75">
        <f>S55+T55</f>
        <v>372595.70000000001</v>
      </c>
      <c r="V55" s="76">
        <f>M55+N55+O55+P55+Q55+R55+U55</f>
        <v>450175.59999999998</v>
      </c>
    </row>
    <row r="56" s="79" customFormat="1" ht="13.5" customHeight="1">
      <c r="B56" s="145" t="s">
        <v>135</v>
      </c>
      <c r="C56" s="80">
        <f t="shared" ref="C56:V56" si="58">SUM(C54:C55)</f>
        <v>334</v>
      </c>
      <c r="D56" s="80">
        <f t="shared" si="58"/>
        <v>39</v>
      </c>
      <c r="E56" s="80">
        <f t="shared" si="58"/>
        <v>288</v>
      </c>
      <c r="F56" s="80">
        <f t="shared" si="58"/>
        <v>7</v>
      </c>
      <c r="G56" s="80">
        <f t="shared" si="58"/>
        <v>57</v>
      </c>
      <c r="H56" s="80">
        <f t="shared" si="58"/>
        <v>9</v>
      </c>
      <c r="I56" s="85">
        <f t="shared" si="58"/>
        <v>573802.32000000007</v>
      </c>
      <c r="J56" s="85">
        <f t="shared" si="58"/>
        <v>5114105.2800000003</v>
      </c>
      <c r="K56" s="85">
        <f t="shared" si="58"/>
        <v>124301.17</v>
      </c>
      <c r="L56" s="85">
        <f t="shared" si="58"/>
        <v>5812208.7699999996</v>
      </c>
      <c r="M56" s="85">
        <f t="shared" si="58"/>
        <v>6885.6000000000004</v>
      </c>
      <c r="N56" s="85">
        <f t="shared" si="58"/>
        <v>61369.199999999997</v>
      </c>
      <c r="O56" s="85">
        <f t="shared" si="58"/>
        <v>1491.5999999999999</v>
      </c>
      <c r="P56" s="85">
        <f t="shared" si="58"/>
        <v>2301.6999999999998</v>
      </c>
      <c r="Q56" s="85">
        <f t="shared" si="58"/>
        <v>576.20000000000005</v>
      </c>
      <c r="R56" s="85">
        <f t="shared" si="58"/>
        <v>102739.10000000001</v>
      </c>
      <c r="S56" s="85">
        <f t="shared" si="58"/>
        <v>387336.70000000001</v>
      </c>
      <c r="T56" s="85">
        <f t="shared" si="58"/>
        <v>282150.69999999995</v>
      </c>
      <c r="U56" s="85">
        <f t="shared" si="58"/>
        <v>669487.39999999991</v>
      </c>
      <c r="V56" s="85">
        <f t="shared" si="58"/>
        <v>844850.80000000005</v>
      </c>
    </row>
    <row r="57" ht="13.199999999999999">
      <c r="B57" s="37"/>
      <c r="E57" s="37"/>
      <c r="F57" s="37"/>
    </row>
    <row r="58" ht="37.5" customHeight="1">
      <c r="B58" s="1"/>
      <c r="C58" s="91" t="s">
        <v>100</v>
      </c>
      <c r="D58" s="91"/>
      <c r="E58" s="91"/>
      <c r="F58" s="91"/>
      <c r="G58" s="91"/>
      <c r="H58" s="92"/>
      <c r="I58" s="92"/>
      <c r="J58" s="93"/>
      <c r="K58" s="94"/>
      <c r="L58" s="95"/>
    </row>
    <row r="59" ht="17.25">
      <c r="B59" s="1"/>
      <c r="C59" s="91"/>
      <c r="D59" s="91"/>
      <c r="E59" s="91"/>
      <c r="F59" s="91"/>
      <c r="G59" s="91"/>
      <c r="H59" s="96"/>
      <c r="I59" s="135"/>
      <c r="J59" s="97"/>
      <c r="K59" s="136"/>
      <c r="L59" s="137" t="s">
        <v>101</v>
      </c>
    </row>
    <row r="61" ht="14.25">
      <c r="C61" s="45"/>
    </row>
  </sheetData>
  <mergeCells count="30">
    <mergeCell ref="B1:V1"/>
    <mergeCell ref="B3:V3"/>
    <mergeCell ref="B5:V6"/>
    <mergeCell ref="B7:V8"/>
    <mergeCell ref="G11:H11"/>
    <mergeCell ref="P11:Q11"/>
    <mergeCell ref="T11:T14"/>
    <mergeCell ref="I13:J13"/>
    <mergeCell ref="C14:C15"/>
    <mergeCell ref="I14:J14"/>
    <mergeCell ref="B16:B18"/>
    <mergeCell ref="C16:H16"/>
    <mergeCell ref="I16:L16"/>
    <mergeCell ref="M16:V16"/>
    <mergeCell ref="C17:C18"/>
    <mergeCell ref="D17:F17"/>
    <mergeCell ref="G17:H17"/>
    <mergeCell ref="I17:I18"/>
    <mergeCell ref="J17:J18"/>
    <mergeCell ref="K17:K18"/>
    <mergeCell ref="L17:L18"/>
    <mergeCell ref="M17:M18"/>
    <mergeCell ref="N17:N18"/>
    <mergeCell ref="O17:O18"/>
    <mergeCell ref="P17:P18"/>
    <mergeCell ref="Q17:Q18"/>
    <mergeCell ref="R17:R18"/>
    <mergeCell ref="S17:U17"/>
    <mergeCell ref="V17:V18"/>
    <mergeCell ref="C58:G59"/>
  </mergeCells>
  <printOptions headings="0" gridLines="0"/>
  <pageMargins left="0.31496099999999999" right="0.31496099999999999" top="0.35433099999999995" bottom="0.35433099999999995" header="0" footer="0"/>
  <pageSetup paperSize="9" scale="55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published="0">
    <outlinePr applyStyles="0" summaryBelow="1" summaryRight="1" showOutlineSymbols="1"/>
    <pageSetUpPr autoPageBreaks="1" fitToPage="1"/>
  </sheetPr>
  <sheetViews>
    <sheetView zoomScale="80" workbookViewId="0">
      <pane xSplit="2" ySplit="18" topLeftCell="C19" activePane="bottomRight" state="frozen"/>
      <selection activeCell="B20" activeCellId="0" sqref="B20:B53"/>
    </sheetView>
  </sheetViews>
  <sheetFormatPr defaultColWidth="9.109375" defaultRowHeight="12.75" customHeight="1"/>
  <cols>
    <col min="1" max="1" style="1" width="9.109375"/>
    <col customWidth="1" min="2" max="2" style="1" width="24.33203125"/>
    <col customWidth="1" min="3" max="3" style="1" width="42.33203125"/>
    <col customWidth="1" min="4" max="4" style="1" width="42.88671875"/>
    <col customWidth="1" min="5" max="5" style="1" width="33.109375"/>
    <col customWidth="1" min="6" max="6" style="1" width="42.33203125"/>
    <col customWidth="1" min="7" max="7" style="1" width="43.109375"/>
    <col customWidth="1" min="8" max="8" style="1" width="33.33203125"/>
    <col customWidth="1" min="9" max="9" style="1" width="14.109375"/>
    <col customWidth="1" min="10" max="10" style="1" width="9.109375"/>
    <col bestFit="1" customWidth="1" min="11" max="11" style="1" width="12.109375"/>
    <col customWidth="1" min="12" max="13" style="1" width="9.109375"/>
    <col bestFit="1" customWidth="1" min="14" max="14" style="1" width="12.109375"/>
    <col customWidth="1" min="15" max="258" style="1" width="9.109375"/>
    <col min="259" max="16384" style="1" width="9.109375"/>
  </cols>
  <sheetData>
    <row r="1" ht="27" customHeight="1">
      <c r="B1" s="7" t="s">
        <v>0</v>
      </c>
      <c r="C1" s="7"/>
      <c r="D1" s="7"/>
      <c r="E1" s="7"/>
      <c r="F1" s="7"/>
      <c r="G1" s="7"/>
      <c r="H1" s="7"/>
      <c r="I1" s="7"/>
    </row>
    <row r="2" ht="15" customHeight="1">
      <c r="B2" s="7"/>
      <c r="C2" s="7"/>
      <c r="D2" s="7"/>
      <c r="E2" s="7"/>
      <c r="F2" s="7"/>
      <c r="G2" s="7"/>
      <c r="H2" s="7"/>
      <c r="I2" s="160" t="s">
        <v>57</v>
      </c>
    </row>
    <row r="3" ht="13.800000000000001">
      <c r="B3" s="10" t="s">
        <v>58</v>
      </c>
      <c r="C3" s="10"/>
      <c r="D3" s="10"/>
      <c r="E3" s="10"/>
      <c r="F3" s="10"/>
      <c r="G3" s="10"/>
      <c r="H3" s="10"/>
      <c r="I3" s="10"/>
    </row>
    <row r="4" ht="14.25">
      <c r="B4" s="12" t="s">
        <v>59</v>
      </c>
      <c r="C4" s="12"/>
      <c r="D4" s="12"/>
      <c r="E4" s="12"/>
      <c r="F4" s="7"/>
      <c r="G4" s="7"/>
      <c r="H4" s="7"/>
      <c r="I4" s="7"/>
    </row>
    <row r="5" ht="12.75" customHeight="1">
      <c r="B5" s="14" t="s">
        <v>60</v>
      </c>
      <c r="C5" s="14"/>
      <c r="D5" s="14"/>
      <c r="E5" s="14"/>
      <c r="F5" s="14"/>
      <c r="G5" s="14"/>
      <c r="H5" s="14"/>
      <c r="I5" s="14"/>
    </row>
    <row r="6" ht="15.75" customHeight="1">
      <c r="B6" s="14"/>
      <c r="C6" s="14"/>
      <c r="D6" s="14"/>
      <c r="E6" s="14"/>
      <c r="F6" s="14"/>
      <c r="G6" s="14"/>
      <c r="H6" s="14"/>
      <c r="I6" s="14"/>
    </row>
    <row r="7" ht="12" customHeight="1">
      <c r="B7" s="14" t="s">
        <v>5</v>
      </c>
      <c r="C7" s="14"/>
      <c r="D7" s="14"/>
      <c r="E7" s="14"/>
      <c r="F7" s="14"/>
      <c r="G7" s="14"/>
      <c r="H7" s="14"/>
      <c r="I7" s="14"/>
    </row>
    <row r="8" ht="12" customHeight="1">
      <c r="B8" s="14"/>
      <c r="C8" s="14"/>
      <c r="D8" s="14"/>
      <c r="E8" s="14"/>
      <c r="F8" s="14"/>
      <c r="G8" s="14"/>
      <c r="H8" s="14"/>
      <c r="I8" s="14"/>
    </row>
    <row r="9" ht="14.25">
      <c r="B9" s="12" t="s">
        <v>6</v>
      </c>
      <c r="C9" s="12"/>
      <c r="D9" s="12"/>
      <c r="E9" s="12"/>
      <c r="F9" s="7"/>
      <c r="G9" s="7"/>
      <c r="H9" s="7"/>
      <c r="I9" s="7"/>
    </row>
    <row r="10" ht="13.199999999999999">
      <c r="B10" s="7"/>
      <c r="C10" s="7"/>
      <c r="D10" s="7"/>
      <c r="E10" s="7"/>
      <c r="F10" s="7"/>
      <c r="G10" s="7"/>
      <c r="H10" s="7"/>
      <c r="I10" s="7"/>
    </row>
    <row r="11" ht="15.75" customHeight="1">
      <c r="C11" s="161" t="s">
        <v>144</v>
      </c>
      <c r="E11" s="162"/>
      <c r="F11" s="163"/>
      <c r="G11" s="163"/>
      <c r="H11" s="163"/>
    </row>
    <row r="12" ht="13.199999999999999">
      <c r="B12" s="163"/>
      <c r="C12" s="161"/>
      <c r="D12" s="164">
        <v>5000</v>
      </c>
      <c r="F12" s="163"/>
      <c r="G12" s="163"/>
      <c r="H12" s="163"/>
    </row>
    <row r="13" ht="24.75" customHeight="1">
      <c r="B13" s="163"/>
      <c r="C13" s="161"/>
      <c r="D13" s="164"/>
      <c r="E13" s="165"/>
      <c r="F13" s="166"/>
      <c r="G13" s="166"/>
      <c r="H13" s="166"/>
    </row>
    <row r="14" ht="21.75" customHeight="1">
      <c r="B14" s="163"/>
      <c r="C14" s="161"/>
      <c r="E14" s="165"/>
      <c r="F14" s="166"/>
      <c r="G14" s="166"/>
      <c r="H14" s="166"/>
    </row>
    <row r="15" ht="12.75" customHeight="1">
      <c r="B15" s="167"/>
      <c r="C15" s="167"/>
    </row>
    <row r="16" ht="24" customHeight="1">
      <c r="B16" s="168" t="s">
        <v>8</v>
      </c>
      <c r="C16" s="168" t="s">
        <v>74</v>
      </c>
      <c r="D16" s="168"/>
      <c r="E16" s="168"/>
      <c r="F16" s="168" t="s">
        <v>76</v>
      </c>
      <c r="G16" s="168"/>
      <c r="H16" s="168"/>
      <c r="I16" s="168"/>
    </row>
    <row r="17" ht="12.75" customHeight="1">
      <c r="B17" s="168"/>
      <c r="C17" s="169" t="s">
        <v>145</v>
      </c>
      <c r="D17" s="169" t="s">
        <v>146</v>
      </c>
      <c r="E17" s="169" t="s">
        <v>147</v>
      </c>
      <c r="F17" s="169" t="s">
        <v>148</v>
      </c>
      <c r="G17" s="169" t="s">
        <v>149</v>
      </c>
      <c r="H17" s="169" t="s">
        <v>147</v>
      </c>
      <c r="I17" s="170" t="s">
        <v>86</v>
      </c>
    </row>
    <row r="18" ht="110.25" customHeight="1">
      <c r="B18" s="168"/>
      <c r="C18" s="169"/>
      <c r="D18" s="169"/>
      <c r="E18" s="169"/>
      <c r="F18" s="169"/>
      <c r="G18" s="169"/>
      <c r="H18" s="169"/>
      <c r="I18" s="170"/>
    </row>
    <row r="19" ht="13.199999999999999">
      <c r="B19" s="168">
        <v>1</v>
      </c>
      <c r="C19" s="168">
        <v>2</v>
      </c>
      <c r="D19" s="168">
        <v>3</v>
      </c>
      <c r="E19" s="168">
        <v>4</v>
      </c>
      <c r="F19" s="59">
        <v>5</v>
      </c>
      <c r="G19" s="59">
        <v>6</v>
      </c>
      <c r="H19" s="59">
        <v>7</v>
      </c>
      <c r="I19" s="168" t="s">
        <v>150</v>
      </c>
    </row>
    <row r="20" ht="13.5" customHeight="1">
      <c r="B20" s="22" t="s">
        <v>17</v>
      </c>
      <c r="C20" s="171">
        <v>0</v>
      </c>
      <c r="D20" s="172">
        <v>0</v>
      </c>
      <c r="E20" s="173">
        <v>0</v>
      </c>
      <c r="F20" s="174">
        <f t="shared" ref="F20:F53" si="59">ROUND(C20*$D$12/1000,1)</f>
        <v>0</v>
      </c>
      <c r="G20" s="174">
        <f t="shared" ref="G20:G53" si="60">ROUND(D20*$D$12/1000,1)</f>
        <v>0</v>
      </c>
      <c r="H20" s="174">
        <f t="shared" ref="H20:H53" si="61">ROUND(E20*$D$12/1000,1)</f>
        <v>0</v>
      </c>
      <c r="I20" s="175">
        <f t="shared" ref="I20:I53" si="62">F20+G20+H20</f>
        <v>0</v>
      </c>
      <c r="K20" s="176"/>
      <c r="N20" s="176"/>
    </row>
    <row r="21" ht="13.5" customHeight="1">
      <c r="B21" s="22" t="s">
        <v>18</v>
      </c>
      <c r="C21" s="171">
        <v>0</v>
      </c>
      <c r="D21" s="171">
        <v>0</v>
      </c>
      <c r="E21" s="177">
        <v>0</v>
      </c>
      <c r="F21" s="174">
        <f t="shared" si="59"/>
        <v>0</v>
      </c>
      <c r="G21" s="174">
        <f t="shared" si="60"/>
        <v>0</v>
      </c>
      <c r="H21" s="174">
        <f t="shared" si="61"/>
        <v>0</v>
      </c>
      <c r="I21" s="175">
        <f t="shared" si="62"/>
        <v>0</v>
      </c>
      <c r="K21" s="176"/>
      <c r="N21" s="176"/>
    </row>
    <row r="22" ht="13.5" customHeight="1">
      <c r="B22" s="22" t="s">
        <v>19</v>
      </c>
      <c r="C22" s="171">
        <v>0</v>
      </c>
      <c r="D22" s="172">
        <v>0</v>
      </c>
      <c r="E22" s="178">
        <v>0</v>
      </c>
      <c r="F22" s="174">
        <f t="shared" si="59"/>
        <v>0</v>
      </c>
      <c r="G22" s="174">
        <f t="shared" si="60"/>
        <v>0</v>
      </c>
      <c r="H22" s="174">
        <f t="shared" si="61"/>
        <v>0</v>
      </c>
      <c r="I22" s="175">
        <f t="shared" si="62"/>
        <v>0</v>
      </c>
    </row>
    <row r="23" ht="13.5" customHeight="1">
      <c r="B23" s="22" t="s">
        <v>20</v>
      </c>
      <c r="C23" s="171">
        <v>1</v>
      </c>
      <c r="D23" s="171">
        <v>1</v>
      </c>
      <c r="E23" s="179">
        <v>0</v>
      </c>
      <c r="F23" s="174">
        <f t="shared" si="59"/>
        <v>5</v>
      </c>
      <c r="G23" s="174">
        <f t="shared" si="60"/>
        <v>5</v>
      </c>
      <c r="H23" s="174">
        <f t="shared" si="61"/>
        <v>0</v>
      </c>
      <c r="I23" s="175">
        <f t="shared" si="62"/>
        <v>10</v>
      </c>
    </row>
    <row r="24" ht="13.5" customHeight="1">
      <c r="B24" s="22" t="s">
        <v>21</v>
      </c>
      <c r="C24" s="171">
        <v>0</v>
      </c>
      <c r="D24" s="172">
        <v>0</v>
      </c>
      <c r="E24" s="173">
        <v>0</v>
      </c>
      <c r="F24" s="174">
        <f t="shared" si="59"/>
        <v>0</v>
      </c>
      <c r="G24" s="174">
        <f t="shared" si="60"/>
        <v>0</v>
      </c>
      <c r="H24" s="174">
        <f t="shared" si="61"/>
        <v>0</v>
      </c>
      <c r="I24" s="175">
        <f t="shared" si="62"/>
        <v>0</v>
      </c>
    </row>
    <row r="25" ht="13.5" customHeight="1">
      <c r="B25" s="22" t="s">
        <v>22</v>
      </c>
      <c r="C25" s="171">
        <v>0</v>
      </c>
      <c r="D25" s="171">
        <v>0</v>
      </c>
      <c r="E25" s="179">
        <v>0</v>
      </c>
      <c r="F25" s="174">
        <f t="shared" si="59"/>
        <v>0</v>
      </c>
      <c r="G25" s="174">
        <f t="shared" si="60"/>
        <v>0</v>
      </c>
      <c r="H25" s="174">
        <f t="shared" si="61"/>
        <v>0</v>
      </c>
      <c r="I25" s="175">
        <f t="shared" si="62"/>
        <v>0</v>
      </c>
    </row>
    <row r="26" ht="13.5" customHeight="1">
      <c r="B26" s="22" t="s">
        <v>23</v>
      </c>
      <c r="C26" s="72">
        <v>6</v>
      </c>
      <c r="D26" s="71">
        <v>4</v>
      </c>
      <c r="E26" s="173">
        <v>0</v>
      </c>
      <c r="F26" s="174">
        <f t="shared" si="59"/>
        <v>30</v>
      </c>
      <c r="G26" s="174">
        <f t="shared" si="60"/>
        <v>20</v>
      </c>
      <c r="H26" s="174">
        <f t="shared" si="61"/>
        <v>0</v>
      </c>
      <c r="I26" s="175">
        <f t="shared" si="62"/>
        <v>50</v>
      </c>
    </row>
    <row r="27" ht="13.5" customHeight="1">
      <c r="B27" s="22" t="s">
        <v>24</v>
      </c>
      <c r="C27" s="72">
        <v>3</v>
      </c>
      <c r="D27" s="72">
        <v>3</v>
      </c>
      <c r="E27" s="179">
        <v>0</v>
      </c>
      <c r="F27" s="174">
        <f t="shared" si="59"/>
        <v>15</v>
      </c>
      <c r="G27" s="174">
        <f t="shared" si="60"/>
        <v>15</v>
      </c>
      <c r="H27" s="174">
        <f t="shared" si="61"/>
        <v>0</v>
      </c>
      <c r="I27" s="175">
        <f t="shared" si="62"/>
        <v>30</v>
      </c>
    </row>
    <row r="28" ht="13.5" customHeight="1">
      <c r="B28" s="22" t="s">
        <v>25</v>
      </c>
      <c r="C28" s="171">
        <v>0</v>
      </c>
      <c r="D28" s="172">
        <v>0</v>
      </c>
      <c r="E28" s="173">
        <v>0</v>
      </c>
      <c r="F28" s="174">
        <f t="shared" si="59"/>
        <v>0</v>
      </c>
      <c r="G28" s="174">
        <f t="shared" si="60"/>
        <v>0</v>
      </c>
      <c r="H28" s="174">
        <f t="shared" si="61"/>
        <v>0</v>
      </c>
      <c r="I28" s="175">
        <f t="shared" si="62"/>
        <v>0</v>
      </c>
    </row>
    <row r="29" ht="13.5" customHeight="1">
      <c r="B29" s="22" t="s">
        <v>26</v>
      </c>
      <c r="C29" s="171">
        <v>1</v>
      </c>
      <c r="D29" s="171">
        <v>1</v>
      </c>
      <c r="E29" s="179">
        <v>0</v>
      </c>
      <c r="F29" s="174">
        <f t="shared" si="59"/>
        <v>5</v>
      </c>
      <c r="G29" s="174">
        <f t="shared" si="60"/>
        <v>5</v>
      </c>
      <c r="H29" s="174">
        <f t="shared" si="61"/>
        <v>0</v>
      </c>
      <c r="I29" s="175">
        <f t="shared" si="62"/>
        <v>10</v>
      </c>
    </row>
    <row r="30" ht="13.5" customHeight="1">
      <c r="B30" s="22" t="s">
        <v>27</v>
      </c>
      <c r="C30" s="171">
        <v>0</v>
      </c>
      <c r="D30" s="172">
        <v>0</v>
      </c>
      <c r="E30" s="173">
        <v>0</v>
      </c>
      <c r="F30" s="174">
        <f t="shared" si="59"/>
        <v>0</v>
      </c>
      <c r="G30" s="174">
        <f t="shared" si="60"/>
        <v>0</v>
      </c>
      <c r="H30" s="174">
        <f t="shared" si="61"/>
        <v>0</v>
      </c>
      <c r="I30" s="175">
        <f t="shared" si="62"/>
        <v>0</v>
      </c>
    </row>
    <row r="31" ht="13.5" customHeight="1">
      <c r="B31" s="22" t="s">
        <v>28</v>
      </c>
      <c r="C31" s="171">
        <v>0</v>
      </c>
      <c r="D31" s="171">
        <v>0</v>
      </c>
      <c r="E31" s="179">
        <v>0</v>
      </c>
      <c r="F31" s="174">
        <f t="shared" si="59"/>
        <v>0</v>
      </c>
      <c r="G31" s="174">
        <f t="shared" si="60"/>
        <v>0</v>
      </c>
      <c r="H31" s="174">
        <f t="shared" si="61"/>
        <v>0</v>
      </c>
      <c r="I31" s="175">
        <f t="shared" si="62"/>
        <v>0</v>
      </c>
    </row>
    <row r="32" ht="13.5" customHeight="1">
      <c r="B32" s="22" t="s">
        <v>29</v>
      </c>
      <c r="C32" s="171">
        <v>0</v>
      </c>
      <c r="D32" s="172">
        <v>0</v>
      </c>
      <c r="E32" s="173">
        <v>0</v>
      </c>
      <c r="F32" s="174">
        <f t="shared" si="59"/>
        <v>0</v>
      </c>
      <c r="G32" s="174">
        <f t="shared" si="60"/>
        <v>0</v>
      </c>
      <c r="H32" s="174">
        <f t="shared" si="61"/>
        <v>0</v>
      </c>
      <c r="I32" s="175">
        <f t="shared" si="62"/>
        <v>0</v>
      </c>
    </row>
    <row r="33" ht="13.5" customHeight="1">
      <c r="B33" s="22" t="s">
        <v>30</v>
      </c>
      <c r="C33" s="171">
        <v>0</v>
      </c>
      <c r="D33" s="171">
        <v>0</v>
      </c>
      <c r="E33" s="179">
        <v>0</v>
      </c>
      <c r="F33" s="174">
        <f t="shared" si="59"/>
        <v>0</v>
      </c>
      <c r="G33" s="174">
        <f t="shared" si="60"/>
        <v>0</v>
      </c>
      <c r="H33" s="174">
        <f t="shared" si="61"/>
        <v>0</v>
      </c>
      <c r="I33" s="175">
        <f t="shared" si="62"/>
        <v>0</v>
      </c>
    </row>
    <row r="34" ht="13.5" customHeight="1">
      <c r="B34" s="22" t="s">
        <v>31</v>
      </c>
      <c r="C34" s="171">
        <v>0</v>
      </c>
      <c r="D34" s="172">
        <v>0</v>
      </c>
      <c r="E34" s="173">
        <v>0</v>
      </c>
      <c r="F34" s="174">
        <f t="shared" si="59"/>
        <v>0</v>
      </c>
      <c r="G34" s="174">
        <f t="shared" si="60"/>
        <v>0</v>
      </c>
      <c r="H34" s="174">
        <f t="shared" si="61"/>
        <v>0</v>
      </c>
      <c r="I34" s="175">
        <f t="shared" si="62"/>
        <v>0</v>
      </c>
    </row>
    <row r="35" ht="13.5" customHeight="1">
      <c r="B35" s="22" t="s">
        <v>32</v>
      </c>
      <c r="C35" s="171">
        <v>0</v>
      </c>
      <c r="D35" s="171">
        <v>0</v>
      </c>
      <c r="E35" s="179">
        <v>0</v>
      </c>
      <c r="F35" s="174">
        <f t="shared" si="59"/>
        <v>0</v>
      </c>
      <c r="G35" s="174">
        <f t="shared" si="60"/>
        <v>0</v>
      </c>
      <c r="H35" s="174">
        <f t="shared" si="61"/>
        <v>0</v>
      </c>
      <c r="I35" s="175">
        <f t="shared" si="62"/>
        <v>0</v>
      </c>
    </row>
    <row r="36" ht="13.5" customHeight="1">
      <c r="B36" s="22" t="s">
        <v>33</v>
      </c>
      <c r="C36" s="171">
        <v>2</v>
      </c>
      <c r="D36" s="172">
        <v>2</v>
      </c>
      <c r="E36" s="173">
        <v>0</v>
      </c>
      <c r="F36" s="174">
        <f t="shared" si="59"/>
        <v>10</v>
      </c>
      <c r="G36" s="174">
        <f t="shared" si="60"/>
        <v>10</v>
      </c>
      <c r="H36" s="174">
        <f t="shared" si="61"/>
        <v>0</v>
      </c>
      <c r="I36" s="175">
        <f t="shared" si="62"/>
        <v>20</v>
      </c>
    </row>
    <row r="37" ht="13.5" customHeight="1">
      <c r="B37" s="22" t="s">
        <v>34</v>
      </c>
      <c r="C37" s="180">
        <v>0</v>
      </c>
      <c r="D37" s="180">
        <v>0</v>
      </c>
      <c r="E37" s="179">
        <v>0</v>
      </c>
      <c r="F37" s="174">
        <f t="shared" si="59"/>
        <v>0</v>
      </c>
      <c r="G37" s="174">
        <f t="shared" si="60"/>
        <v>0</v>
      </c>
      <c r="H37" s="174">
        <f t="shared" si="61"/>
        <v>0</v>
      </c>
      <c r="I37" s="175">
        <f t="shared" si="62"/>
        <v>0</v>
      </c>
    </row>
    <row r="38" ht="13.5" customHeight="1">
      <c r="B38" s="22" t="s">
        <v>35</v>
      </c>
      <c r="C38" s="181">
        <v>0</v>
      </c>
      <c r="D38" s="181">
        <v>0</v>
      </c>
      <c r="E38" s="182">
        <v>0</v>
      </c>
      <c r="F38" s="183">
        <f t="shared" si="59"/>
        <v>0</v>
      </c>
      <c r="G38" s="174">
        <f t="shared" si="60"/>
        <v>0</v>
      </c>
      <c r="H38" s="174">
        <f t="shared" si="61"/>
        <v>0</v>
      </c>
      <c r="I38" s="175">
        <f t="shared" si="62"/>
        <v>0</v>
      </c>
    </row>
    <row r="39" ht="13.5" customHeight="1">
      <c r="B39" s="22" t="s">
        <v>36</v>
      </c>
      <c r="C39" s="171">
        <v>0</v>
      </c>
      <c r="D39" s="171">
        <v>0</v>
      </c>
      <c r="E39" s="173">
        <v>0</v>
      </c>
      <c r="F39" s="174">
        <f t="shared" si="59"/>
        <v>0</v>
      </c>
      <c r="G39" s="174">
        <f t="shared" si="60"/>
        <v>0</v>
      </c>
      <c r="H39" s="174">
        <f t="shared" si="61"/>
        <v>0</v>
      </c>
      <c r="I39" s="175">
        <f t="shared" si="62"/>
        <v>0</v>
      </c>
    </row>
    <row r="40" ht="13.5" customHeight="1">
      <c r="B40" s="22" t="s">
        <v>37</v>
      </c>
      <c r="C40" s="171">
        <v>2</v>
      </c>
      <c r="D40" s="172">
        <v>2</v>
      </c>
      <c r="E40" s="173">
        <v>0</v>
      </c>
      <c r="F40" s="174">
        <f t="shared" si="59"/>
        <v>10</v>
      </c>
      <c r="G40" s="174">
        <f t="shared" si="60"/>
        <v>10</v>
      </c>
      <c r="H40" s="174">
        <f t="shared" si="61"/>
        <v>0</v>
      </c>
      <c r="I40" s="175">
        <f t="shared" si="62"/>
        <v>20</v>
      </c>
    </row>
    <row r="41" ht="13.5" customHeight="1">
      <c r="B41" s="22" t="s">
        <v>38</v>
      </c>
      <c r="C41" s="171">
        <v>2</v>
      </c>
      <c r="D41" s="171">
        <v>2</v>
      </c>
      <c r="E41" s="179">
        <v>0</v>
      </c>
      <c r="F41" s="174">
        <f t="shared" si="59"/>
        <v>10</v>
      </c>
      <c r="G41" s="174">
        <f t="shared" si="60"/>
        <v>10</v>
      </c>
      <c r="H41" s="174">
        <f t="shared" si="61"/>
        <v>0</v>
      </c>
      <c r="I41" s="175">
        <f t="shared" si="62"/>
        <v>20</v>
      </c>
    </row>
    <row r="42" ht="13.5" customHeight="1">
      <c r="B42" s="22" t="s">
        <v>39</v>
      </c>
      <c r="C42" s="171">
        <v>0</v>
      </c>
      <c r="D42" s="172">
        <v>0</v>
      </c>
      <c r="E42" s="173">
        <v>0</v>
      </c>
      <c r="F42" s="174">
        <f t="shared" si="59"/>
        <v>0</v>
      </c>
      <c r="G42" s="174">
        <f t="shared" si="60"/>
        <v>0</v>
      </c>
      <c r="H42" s="174">
        <f t="shared" si="61"/>
        <v>0</v>
      </c>
      <c r="I42" s="175">
        <f t="shared" si="62"/>
        <v>0</v>
      </c>
    </row>
    <row r="43" ht="13.5" customHeight="1">
      <c r="B43" s="22" t="s">
        <v>40</v>
      </c>
      <c r="C43" s="171">
        <v>0</v>
      </c>
      <c r="D43" s="171">
        <v>0</v>
      </c>
      <c r="E43" s="179">
        <v>0</v>
      </c>
      <c r="F43" s="174">
        <f t="shared" si="59"/>
        <v>0</v>
      </c>
      <c r="G43" s="174">
        <f t="shared" si="60"/>
        <v>0</v>
      </c>
      <c r="H43" s="174">
        <f t="shared" si="61"/>
        <v>0</v>
      </c>
      <c r="I43" s="175">
        <f t="shared" si="62"/>
        <v>0</v>
      </c>
    </row>
    <row r="44" ht="13.5" customHeight="1">
      <c r="B44" s="22" t="s">
        <v>41</v>
      </c>
      <c r="C44" s="171">
        <v>0</v>
      </c>
      <c r="D44" s="172">
        <v>0</v>
      </c>
      <c r="E44" s="173">
        <v>0</v>
      </c>
      <c r="F44" s="174">
        <f t="shared" si="59"/>
        <v>0</v>
      </c>
      <c r="G44" s="174">
        <f t="shared" si="60"/>
        <v>0</v>
      </c>
      <c r="H44" s="174">
        <f t="shared" si="61"/>
        <v>0</v>
      </c>
      <c r="I44" s="175">
        <f t="shared" si="62"/>
        <v>0</v>
      </c>
    </row>
    <row r="45" ht="13.5" customHeight="1">
      <c r="B45" s="22" t="s">
        <v>42</v>
      </c>
      <c r="C45" s="171">
        <v>0</v>
      </c>
      <c r="D45" s="171">
        <v>0</v>
      </c>
      <c r="E45" s="179">
        <v>0</v>
      </c>
      <c r="F45" s="174">
        <f t="shared" si="59"/>
        <v>0</v>
      </c>
      <c r="G45" s="174">
        <f t="shared" si="60"/>
        <v>0</v>
      </c>
      <c r="H45" s="174">
        <f t="shared" si="61"/>
        <v>0</v>
      </c>
      <c r="I45" s="175">
        <f t="shared" si="62"/>
        <v>0</v>
      </c>
    </row>
    <row r="46" ht="13.5" customHeight="1">
      <c r="B46" s="22" t="s">
        <v>43</v>
      </c>
      <c r="C46" s="171">
        <v>0</v>
      </c>
      <c r="D46" s="172">
        <v>0</v>
      </c>
      <c r="E46" s="173">
        <v>0</v>
      </c>
      <c r="F46" s="174">
        <f t="shared" si="59"/>
        <v>0</v>
      </c>
      <c r="G46" s="174">
        <f t="shared" si="60"/>
        <v>0</v>
      </c>
      <c r="H46" s="174">
        <f t="shared" si="61"/>
        <v>0</v>
      </c>
      <c r="I46" s="175">
        <f t="shared" si="62"/>
        <v>0</v>
      </c>
    </row>
    <row r="47" ht="13.5" customHeight="1">
      <c r="B47" s="22" t="s">
        <v>44</v>
      </c>
      <c r="C47" s="171">
        <v>0</v>
      </c>
      <c r="D47" s="171">
        <v>0</v>
      </c>
      <c r="E47" s="179">
        <v>0</v>
      </c>
      <c r="F47" s="174">
        <f t="shared" si="59"/>
        <v>0</v>
      </c>
      <c r="G47" s="174">
        <f t="shared" si="60"/>
        <v>0</v>
      </c>
      <c r="H47" s="174">
        <f t="shared" si="61"/>
        <v>0</v>
      </c>
      <c r="I47" s="175">
        <f t="shared" si="62"/>
        <v>0</v>
      </c>
    </row>
    <row r="48" ht="13.5" customHeight="1">
      <c r="B48" s="22" t="s">
        <v>45</v>
      </c>
      <c r="C48" s="171">
        <v>0</v>
      </c>
      <c r="D48" s="172">
        <v>0</v>
      </c>
      <c r="E48" s="173">
        <v>0</v>
      </c>
      <c r="F48" s="174">
        <f t="shared" si="59"/>
        <v>0</v>
      </c>
      <c r="G48" s="174">
        <f t="shared" si="60"/>
        <v>0</v>
      </c>
      <c r="H48" s="174">
        <f t="shared" si="61"/>
        <v>0</v>
      </c>
      <c r="I48" s="175">
        <f t="shared" si="62"/>
        <v>0</v>
      </c>
    </row>
    <row r="49" ht="13.5" customHeight="1">
      <c r="B49" s="22" t="s">
        <v>46</v>
      </c>
      <c r="C49" s="171">
        <v>0</v>
      </c>
      <c r="D49" s="171">
        <v>0</v>
      </c>
      <c r="E49" s="179">
        <v>0</v>
      </c>
      <c r="F49" s="174">
        <f t="shared" si="59"/>
        <v>0</v>
      </c>
      <c r="G49" s="174">
        <f t="shared" si="60"/>
        <v>0</v>
      </c>
      <c r="H49" s="174">
        <f t="shared" si="61"/>
        <v>0</v>
      </c>
      <c r="I49" s="175">
        <f t="shared" si="62"/>
        <v>0</v>
      </c>
    </row>
    <row r="50" ht="13.5" customHeight="1">
      <c r="B50" s="22" t="s">
        <v>47</v>
      </c>
      <c r="C50" s="171">
        <v>0</v>
      </c>
      <c r="D50" s="172">
        <v>0</v>
      </c>
      <c r="E50" s="173">
        <v>0</v>
      </c>
      <c r="F50" s="174">
        <f t="shared" si="59"/>
        <v>0</v>
      </c>
      <c r="G50" s="174">
        <f t="shared" si="60"/>
        <v>0</v>
      </c>
      <c r="H50" s="174">
        <f t="shared" si="61"/>
        <v>0</v>
      </c>
      <c r="I50" s="175">
        <f t="shared" si="62"/>
        <v>0</v>
      </c>
    </row>
    <row r="51" ht="13.5" customHeight="1">
      <c r="B51" s="22" t="s">
        <v>48</v>
      </c>
      <c r="C51" s="171">
        <v>0</v>
      </c>
      <c r="D51" s="171">
        <v>0</v>
      </c>
      <c r="E51" s="177">
        <v>0</v>
      </c>
      <c r="F51" s="174">
        <f t="shared" si="59"/>
        <v>0</v>
      </c>
      <c r="G51" s="174">
        <f t="shared" si="60"/>
        <v>0</v>
      </c>
      <c r="H51" s="174">
        <f t="shared" si="61"/>
        <v>0</v>
      </c>
      <c r="I51" s="175">
        <f t="shared" si="62"/>
        <v>0</v>
      </c>
    </row>
    <row r="52" ht="13.5" customHeight="1">
      <c r="B52" s="22" t="s">
        <v>49</v>
      </c>
      <c r="C52" s="171">
        <v>0</v>
      </c>
      <c r="D52" s="172">
        <v>0</v>
      </c>
      <c r="E52" s="178">
        <v>0</v>
      </c>
      <c r="F52" s="174">
        <f t="shared" si="59"/>
        <v>0</v>
      </c>
      <c r="G52" s="174">
        <f t="shared" si="60"/>
        <v>0</v>
      </c>
      <c r="H52" s="174">
        <f t="shared" si="61"/>
        <v>0</v>
      </c>
      <c r="I52" s="175">
        <f t="shared" si="62"/>
        <v>0</v>
      </c>
    </row>
    <row r="53" ht="13.5" customHeight="1">
      <c r="B53" s="22" t="s">
        <v>50</v>
      </c>
      <c r="C53" s="171">
        <v>0</v>
      </c>
      <c r="D53" s="171">
        <v>0</v>
      </c>
      <c r="E53" s="179">
        <v>0</v>
      </c>
      <c r="F53" s="174">
        <f t="shared" si="59"/>
        <v>0</v>
      </c>
      <c r="G53" s="174">
        <f t="shared" si="60"/>
        <v>0</v>
      </c>
      <c r="H53" s="174">
        <f t="shared" si="61"/>
        <v>0</v>
      </c>
      <c r="I53" s="175">
        <f t="shared" si="62"/>
        <v>0</v>
      </c>
    </row>
    <row r="54" s="24" customFormat="1" ht="13.5" customHeight="1">
      <c r="B54" s="184" t="s">
        <v>51</v>
      </c>
      <c r="C54" s="185">
        <f t="shared" ref="C54:E54" si="63">SUM(C20:C53)</f>
        <v>17</v>
      </c>
      <c r="D54" s="185">
        <f t="shared" si="63"/>
        <v>15</v>
      </c>
      <c r="E54" s="185">
        <f t="shared" si="63"/>
        <v>0</v>
      </c>
      <c r="F54" s="186">
        <f>SUM(F20:F53)</f>
        <v>85</v>
      </c>
      <c r="G54" s="186">
        <f>SUM(G20:G53)</f>
        <v>75</v>
      </c>
      <c r="H54" s="186">
        <f>SUM(H20:H53)</f>
        <v>0</v>
      </c>
      <c r="I54" s="186">
        <f>SUM(I20:I53)</f>
        <v>160</v>
      </c>
    </row>
    <row r="55" ht="13.5" customHeight="1">
      <c r="B55" s="187" t="s">
        <v>52</v>
      </c>
      <c r="C55" s="188">
        <v>0</v>
      </c>
      <c r="D55" s="188">
        <v>0</v>
      </c>
      <c r="E55" s="188">
        <v>0</v>
      </c>
      <c r="F55" s="174">
        <f>ROUND(C55*$D$12/1000,1)</f>
        <v>0</v>
      </c>
      <c r="G55" s="174">
        <f>ROUND(D55*$D$12/1000,1)</f>
        <v>0</v>
      </c>
      <c r="H55" s="174">
        <f>ROUND(E55*$D$12/1000,1)</f>
        <v>0</v>
      </c>
      <c r="I55" s="175">
        <f>SUM(F55:H55)</f>
        <v>0</v>
      </c>
    </row>
    <row r="56" s="24" customFormat="1" ht="13.5" customHeight="1">
      <c r="B56" s="189" t="s">
        <v>135</v>
      </c>
      <c r="C56" s="185">
        <f t="shared" ref="C56:I56" si="64">SUM(C54:C55)</f>
        <v>17</v>
      </c>
      <c r="D56" s="185">
        <f t="shared" si="64"/>
        <v>15</v>
      </c>
      <c r="E56" s="185">
        <f t="shared" si="64"/>
        <v>0</v>
      </c>
      <c r="F56" s="186">
        <f>SUM(F54:F55)</f>
        <v>85</v>
      </c>
      <c r="G56" s="186">
        <f>SUM(G54:G55)</f>
        <v>75</v>
      </c>
      <c r="H56" s="186">
        <f>SUM(H54:H55)</f>
        <v>0</v>
      </c>
      <c r="I56" s="190">
        <f t="shared" si="64"/>
        <v>160</v>
      </c>
    </row>
    <row r="57" ht="17.25">
      <c r="B57" s="191"/>
      <c r="E57" s="192"/>
      <c r="F57" s="2"/>
      <c r="G57" s="2"/>
      <c r="H57" s="2"/>
    </row>
    <row r="58" ht="23.25" customHeight="1">
      <c r="B58" s="193" t="s">
        <v>151</v>
      </c>
      <c r="C58" s="193"/>
      <c r="D58" s="194"/>
      <c r="E58" s="194"/>
      <c r="F58" s="194"/>
      <c r="G58" s="195"/>
      <c r="I58" s="2"/>
      <c r="J58" s="2"/>
      <c r="K58" s="2"/>
      <c r="L58" s="2"/>
    </row>
    <row r="59" ht="21" customHeight="1">
      <c r="B59" s="196" t="s">
        <v>152</v>
      </c>
      <c r="C59" s="196"/>
      <c r="D59" s="197"/>
      <c r="E59" s="197"/>
      <c r="F59" s="198" t="s">
        <v>101</v>
      </c>
    </row>
    <row r="60" ht="14.25">
      <c r="C60" s="31"/>
    </row>
  </sheetData>
  <mergeCells count="19">
    <mergeCell ref="B1:I1"/>
    <mergeCell ref="B3:I3"/>
    <mergeCell ref="B5:I6"/>
    <mergeCell ref="B7:I8"/>
    <mergeCell ref="C11:C14"/>
    <mergeCell ref="D12:D13"/>
    <mergeCell ref="B15:C15"/>
    <mergeCell ref="B16:B18"/>
    <mergeCell ref="C16:E16"/>
    <mergeCell ref="F16:I16"/>
    <mergeCell ref="C17:C18"/>
    <mergeCell ref="D17:D18"/>
    <mergeCell ref="E17:E18"/>
    <mergeCell ref="F17:F18"/>
    <mergeCell ref="G17:G18"/>
    <mergeCell ref="H17:H18"/>
    <mergeCell ref="I17:I18"/>
    <mergeCell ref="B58:C58"/>
    <mergeCell ref="B59:C59"/>
  </mergeCells>
  <printOptions headings="0" gridLines="0"/>
  <pageMargins left="0" right="0" top="0.23622000000000001" bottom="0.19684999999999997" header="0.19684999999999997" footer="0.19684999999999997"/>
  <pageSetup paperSize="9" scale="55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published="0">
    <outlinePr applyStyles="0" summaryBelow="1" summaryRight="1" showOutlineSymbols="1"/>
    <pageSetUpPr autoPageBreaks="1" fitToPage="0"/>
  </sheetPr>
  <sheetViews>
    <sheetView topLeftCell="A31" zoomScale="90" workbookViewId="0">
      <selection activeCell="A12" activeCellId="0" sqref="A12:A45"/>
    </sheetView>
  </sheetViews>
  <sheetFormatPr defaultRowHeight="12.75" customHeight="1"/>
  <cols>
    <col customWidth="1" min="1" max="1" style="199" width="33.44140625"/>
    <col customWidth="1" min="2" max="2" style="199" width="16.44140625"/>
    <col customWidth="1" min="3" max="3" style="199" width="17.88671875"/>
    <col customWidth="1" min="4" max="4" style="199" width="16.88671875"/>
    <col customWidth="1" min="5" max="5" style="199" width="16.44140625"/>
    <col customWidth="1" min="6" max="6" style="199" width="25"/>
    <col customWidth="1" min="7" max="257" style="199" width="9.109375"/>
  </cols>
  <sheetData>
    <row r="1" ht="32.25" customHeight="1">
      <c r="A1" s="200" t="s">
        <v>0</v>
      </c>
      <c r="B1" s="200"/>
      <c r="C1" s="200"/>
      <c r="D1" s="200"/>
      <c r="E1" s="200"/>
    </row>
    <row r="2" ht="15">
      <c r="E2" s="201" t="s">
        <v>57</v>
      </c>
    </row>
    <row r="4" ht="32.25" customHeight="1">
      <c r="A4" s="15" t="s">
        <v>102</v>
      </c>
      <c r="B4" s="15"/>
      <c r="C4" s="15"/>
      <c r="D4" s="15"/>
      <c r="E4" s="15"/>
    </row>
    <row r="5" ht="14.25">
      <c r="A5" s="13" t="s">
        <v>59</v>
      </c>
      <c r="B5" s="13"/>
      <c r="C5" s="13"/>
      <c r="D5" s="13"/>
      <c r="E5" s="13"/>
    </row>
    <row r="6" ht="61.5" customHeight="1">
      <c r="A6" s="15" t="s">
        <v>153</v>
      </c>
      <c r="B6" s="15"/>
      <c r="C6" s="15"/>
      <c r="D6" s="15"/>
      <c r="E6" s="15"/>
    </row>
    <row r="7" ht="13.800000000000001">
      <c r="A7" s="15" t="s">
        <v>5</v>
      </c>
      <c r="B7" s="15"/>
      <c r="C7" s="15"/>
      <c r="D7" s="15"/>
      <c r="E7" s="15"/>
    </row>
    <row r="8" ht="14.25">
      <c r="A8" s="13" t="s">
        <v>6</v>
      </c>
      <c r="B8" s="13"/>
      <c r="C8" s="13"/>
      <c r="D8" s="13"/>
      <c r="E8" s="13"/>
    </row>
    <row r="9" ht="14.25">
      <c r="A9" s="13"/>
      <c r="B9" s="13"/>
      <c r="C9" s="13"/>
      <c r="D9" s="13"/>
      <c r="E9" s="13"/>
    </row>
    <row r="10" s="202" customFormat="1" ht="60">
      <c r="A10" s="203" t="s">
        <v>8</v>
      </c>
      <c r="B10" s="203" t="s">
        <v>154</v>
      </c>
      <c r="C10" s="203" t="s">
        <v>155</v>
      </c>
      <c r="D10" s="203" t="s">
        <v>156</v>
      </c>
      <c r="E10" s="203" t="s">
        <v>157</v>
      </c>
    </row>
    <row r="11" ht="13.199999999999999">
      <c r="A11" s="204">
        <v>1</v>
      </c>
      <c r="B11" s="205">
        <v>2</v>
      </c>
      <c r="C11" s="204">
        <v>3</v>
      </c>
      <c r="D11" s="204">
        <v>4</v>
      </c>
      <c r="E11" s="204" t="s">
        <v>158</v>
      </c>
    </row>
    <row r="12" ht="15">
      <c r="A12" s="206" t="s">
        <v>17</v>
      </c>
      <c r="B12" s="207">
        <v>2</v>
      </c>
      <c r="C12" s="208">
        <v>2212.7000000000003</v>
      </c>
      <c r="D12" s="209">
        <v>663.90000000000009</v>
      </c>
      <c r="E12" s="209">
        <f t="shared" ref="E12:E45" si="65">C12+D12</f>
        <v>2876.6000000000004</v>
      </c>
    </row>
    <row r="13" ht="15">
      <c r="A13" s="206" t="s">
        <v>18</v>
      </c>
      <c r="B13" s="207">
        <v>4.75</v>
      </c>
      <c r="C13" s="209">
        <v>4539</v>
      </c>
      <c r="D13" s="208">
        <v>1361.7</v>
      </c>
      <c r="E13" s="209">
        <f t="shared" si="65"/>
        <v>5900.6999999999998</v>
      </c>
    </row>
    <row r="14" ht="15">
      <c r="A14" s="206" t="s">
        <v>19</v>
      </c>
      <c r="B14" s="210">
        <v>3.25</v>
      </c>
      <c r="C14" s="208">
        <v>3270.1000000000004</v>
      </c>
      <c r="D14" s="209">
        <v>981.10000000000002</v>
      </c>
      <c r="E14" s="209">
        <f t="shared" si="65"/>
        <v>4251.2000000000007</v>
      </c>
    </row>
    <row r="15" ht="15">
      <c r="A15" s="206" t="s">
        <v>20</v>
      </c>
      <c r="B15" s="210">
        <v>2.25</v>
      </c>
      <c r="C15" s="209">
        <v>2424.2000000000003</v>
      </c>
      <c r="D15" s="208">
        <v>727.30000000000007</v>
      </c>
      <c r="E15" s="209">
        <f t="shared" si="65"/>
        <v>3151.5000000000005</v>
      </c>
    </row>
    <row r="16" ht="15">
      <c r="A16" s="206" t="s">
        <v>21</v>
      </c>
      <c r="B16" s="210">
        <v>1.75</v>
      </c>
      <c r="C16" s="208">
        <v>1980.3000000000002</v>
      </c>
      <c r="D16" s="209">
        <v>594.10000000000002</v>
      </c>
      <c r="E16" s="209">
        <f t="shared" si="65"/>
        <v>2574.4000000000001</v>
      </c>
    </row>
    <row r="17" ht="15">
      <c r="A17" s="206" t="s">
        <v>22</v>
      </c>
      <c r="B17" s="210">
        <v>1.5</v>
      </c>
      <c r="C17" s="209">
        <v>1747.8000000000002</v>
      </c>
      <c r="D17" s="208">
        <v>524.39999999999998</v>
      </c>
      <c r="E17" s="209">
        <f t="shared" si="65"/>
        <v>2272.2000000000003</v>
      </c>
    </row>
    <row r="18" ht="15">
      <c r="A18" s="206" t="s">
        <v>23</v>
      </c>
      <c r="B18" s="210">
        <v>6.75</v>
      </c>
      <c r="C18" s="208">
        <v>6633.1000000000004</v>
      </c>
      <c r="D18" s="209">
        <v>1990</v>
      </c>
      <c r="E18" s="209">
        <f t="shared" si="65"/>
        <v>8623.1000000000004</v>
      </c>
    </row>
    <row r="19" ht="15">
      <c r="A19" s="206" t="s">
        <v>24</v>
      </c>
      <c r="B19" s="210">
        <v>5.5</v>
      </c>
      <c r="C19" s="209">
        <v>5659.8000000000002</v>
      </c>
      <c r="D19" s="208">
        <v>1698</v>
      </c>
      <c r="E19" s="209">
        <f t="shared" si="65"/>
        <v>7357.8000000000002</v>
      </c>
    </row>
    <row r="20" ht="15">
      <c r="A20" s="206" t="s">
        <v>25</v>
      </c>
      <c r="B20" s="210">
        <v>2</v>
      </c>
      <c r="C20" s="208">
        <v>2212.7000000000003</v>
      </c>
      <c r="D20" s="209">
        <v>663.90000000000009</v>
      </c>
      <c r="E20" s="209">
        <f t="shared" si="65"/>
        <v>2876.6000000000004</v>
      </c>
    </row>
    <row r="21" ht="15">
      <c r="A21" s="206" t="s">
        <v>26</v>
      </c>
      <c r="B21" s="210">
        <v>3</v>
      </c>
      <c r="C21" s="209">
        <v>3058.6000000000004</v>
      </c>
      <c r="D21" s="208">
        <v>917.60000000000002</v>
      </c>
      <c r="E21" s="209">
        <f t="shared" si="65"/>
        <v>3976.2000000000003</v>
      </c>
    </row>
    <row r="22" ht="15">
      <c r="A22" s="206" t="s">
        <v>27</v>
      </c>
      <c r="B22" s="210">
        <v>5.75</v>
      </c>
      <c r="C22" s="208">
        <v>5468.9000000000005</v>
      </c>
      <c r="D22" s="209">
        <v>1640.7</v>
      </c>
      <c r="E22" s="209">
        <f t="shared" si="65"/>
        <v>7109.6000000000004</v>
      </c>
    </row>
    <row r="23" ht="15">
      <c r="A23" s="206" t="s">
        <v>28</v>
      </c>
      <c r="B23" s="210">
        <v>1.5</v>
      </c>
      <c r="C23" s="209">
        <v>1747.8000000000002</v>
      </c>
      <c r="D23" s="208">
        <v>524.39999999999998</v>
      </c>
      <c r="E23" s="209">
        <f t="shared" si="65"/>
        <v>2272.2000000000003</v>
      </c>
    </row>
    <row r="24" ht="15">
      <c r="A24" s="206" t="s">
        <v>29</v>
      </c>
      <c r="B24" s="210">
        <v>3.25</v>
      </c>
      <c r="C24" s="208">
        <v>3270.1000000000004</v>
      </c>
      <c r="D24" s="209">
        <v>981.10000000000002</v>
      </c>
      <c r="E24" s="209">
        <f t="shared" si="65"/>
        <v>4251.2000000000007</v>
      </c>
    </row>
    <row r="25" ht="15">
      <c r="A25" s="206" t="s">
        <v>30</v>
      </c>
      <c r="B25" s="210">
        <v>6</v>
      </c>
      <c r="C25" s="209">
        <v>5680.4000000000005</v>
      </c>
      <c r="D25" s="208">
        <v>1704.2</v>
      </c>
      <c r="E25" s="209">
        <f t="shared" si="65"/>
        <v>7384.6000000000004</v>
      </c>
    </row>
    <row r="26" ht="15">
      <c r="A26" s="206" t="s">
        <v>31</v>
      </c>
      <c r="B26" s="210">
        <v>3.25</v>
      </c>
      <c r="C26" s="208">
        <v>3270.1000000000004</v>
      </c>
      <c r="D26" s="209">
        <v>981.10000000000002</v>
      </c>
      <c r="E26" s="209">
        <f t="shared" si="65"/>
        <v>4251.2000000000007</v>
      </c>
    </row>
    <row r="27" ht="15">
      <c r="A27" s="206" t="s">
        <v>32</v>
      </c>
      <c r="B27" s="210">
        <v>1.25</v>
      </c>
      <c r="C27" s="209">
        <v>1515.3000000000002</v>
      </c>
      <c r="D27" s="208">
        <v>454.60000000000002</v>
      </c>
      <c r="E27" s="209">
        <f t="shared" si="65"/>
        <v>1969.9000000000001</v>
      </c>
    </row>
    <row r="28" ht="15">
      <c r="A28" s="206" t="s">
        <v>33</v>
      </c>
      <c r="B28" s="210">
        <v>3</v>
      </c>
      <c r="C28" s="208">
        <v>3058.6000000000004</v>
      </c>
      <c r="D28" s="209">
        <v>917.60000000000002</v>
      </c>
      <c r="E28" s="209">
        <f t="shared" si="65"/>
        <v>3976.2000000000003</v>
      </c>
    </row>
    <row r="29" ht="15">
      <c r="A29" s="206" t="s">
        <v>34</v>
      </c>
      <c r="B29" s="210">
        <v>5.25</v>
      </c>
      <c r="C29" s="209">
        <v>5046</v>
      </c>
      <c r="D29" s="208">
        <v>1513.8000000000002</v>
      </c>
      <c r="E29" s="209">
        <f t="shared" si="65"/>
        <v>6559.8000000000002</v>
      </c>
    </row>
    <row r="30" ht="15">
      <c r="A30" s="206" t="s">
        <v>35</v>
      </c>
      <c r="B30" s="210">
        <v>20.25</v>
      </c>
      <c r="C30" s="208">
        <v>18473</v>
      </c>
      <c r="D30" s="209">
        <v>5541.9000000000005</v>
      </c>
      <c r="E30" s="209">
        <f t="shared" si="65"/>
        <v>24014.900000000001</v>
      </c>
    </row>
    <row r="31" ht="15">
      <c r="A31" s="206" t="s">
        <v>36</v>
      </c>
      <c r="B31" s="210">
        <v>4</v>
      </c>
      <c r="C31" s="209">
        <v>3904.6000000000004</v>
      </c>
      <c r="D31" s="208">
        <v>1171.4000000000001</v>
      </c>
      <c r="E31" s="209">
        <f t="shared" si="65"/>
        <v>5076</v>
      </c>
    </row>
    <row r="32" ht="15">
      <c r="A32" s="206" t="s">
        <v>37</v>
      </c>
      <c r="B32" s="210">
        <v>1</v>
      </c>
      <c r="C32" s="208">
        <v>1282.8000000000002</v>
      </c>
      <c r="D32" s="209">
        <v>384.90000000000003</v>
      </c>
      <c r="E32" s="209">
        <f t="shared" si="65"/>
        <v>1667.7000000000003</v>
      </c>
    </row>
    <row r="33" ht="15">
      <c r="A33" s="206" t="s">
        <v>38</v>
      </c>
      <c r="B33" s="210">
        <v>3.75</v>
      </c>
      <c r="C33" s="209">
        <v>3693.1000000000004</v>
      </c>
      <c r="D33" s="208">
        <v>1108</v>
      </c>
      <c r="E33" s="209">
        <f t="shared" si="65"/>
        <v>4801.1000000000004</v>
      </c>
    </row>
    <row r="34" ht="15">
      <c r="A34" s="206" t="s">
        <v>39</v>
      </c>
      <c r="B34" s="210">
        <v>4.5</v>
      </c>
      <c r="C34" s="208">
        <v>4327.5</v>
      </c>
      <c r="D34" s="209">
        <v>1298.3000000000002</v>
      </c>
      <c r="E34" s="209">
        <f t="shared" si="65"/>
        <v>5625.8000000000002</v>
      </c>
    </row>
    <row r="35" ht="15">
      <c r="A35" s="206" t="s">
        <v>40</v>
      </c>
      <c r="B35" s="210">
        <v>6.75</v>
      </c>
      <c r="C35" s="209">
        <v>6314.8000000000002</v>
      </c>
      <c r="D35" s="208">
        <v>1894.5</v>
      </c>
      <c r="E35" s="209">
        <f t="shared" si="65"/>
        <v>8209.2999999999993</v>
      </c>
    </row>
    <row r="36" ht="15">
      <c r="A36" s="206" t="s">
        <v>41</v>
      </c>
      <c r="B36" s="210">
        <v>1.5</v>
      </c>
      <c r="C36" s="208">
        <v>1747.8000000000002</v>
      </c>
      <c r="D36" s="209">
        <v>524.39999999999998</v>
      </c>
      <c r="E36" s="209">
        <f t="shared" si="65"/>
        <v>2272.2000000000003</v>
      </c>
    </row>
    <row r="37" ht="15">
      <c r="A37" s="206" t="s">
        <v>42</v>
      </c>
      <c r="B37" s="210">
        <v>1.5</v>
      </c>
      <c r="C37" s="209">
        <v>1747.8000000000002</v>
      </c>
      <c r="D37" s="208">
        <v>524.39999999999998</v>
      </c>
      <c r="E37" s="209">
        <f t="shared" si="65"/>
        <v>2272.2000000000003</v>
      </c>
    </row>
    <row r="38" ht="15">
      <c r="A38" s="206" t="s">
        <v>43</v>
      </c>
      <c r="B38" s="210">
        <v>2.75</v>
      </c>
      <c r="C38" s="208">
        <v>2847.2000000000003</v>
      </c>
      <c r="D38" s="209">
        <v>854.20000000000005</v>
      </c>
      <c r="E38" s="209">
        <f t="shared" si="65"/>
        <v>3701.4000000000005</v>
      </c>
    </row>
    <row r="39" ht="15">
      <c r="A39" s="206" t="s">
        <v>44</v>
      </c>
      <c r="B39" s="210">
        <v>6</v>
      </c>
      <c r="C39" s="209">
        <v>5998.7000000000007</v>
      </c>
      <c r="D39" s="208">
        <v>1799.6000000000001</v>
      </c>
      <c r="E39" s="209">
        <f t="shared" si="65"/>
        <v>7798.3000000000011</v>
      </c>
    </row>
    <row r="40" ht="15">
      <c r="A40" s="206" t="s">
        <v>45</v>
      </c>
      <c r="B40" s="210">
        <v>1.75</v>
      </c>
      <c r="C40" s="208">
        <v>1980.3000000000002</v>
      </c>
      <c r="D40" s="209">
        <v>594.10000000000002</v>
      </c>
      <c r="E40" s="209">
        <f t="shared" si="65"/>
        <v>2574.4000000000001</v>
      </c>
    </row>
    <row r="41" ht="15">
      <c r="A41" s="206" t="s">
        <v>46</v>
      </c>
      <c r="B41" s="210">
        <v>2.75</v>
      </c>
      <c r="C41" s="209">
        <v>2847.2000000000003</v>
      </c>
      <c r="D41" s="208">
        <v>854.20000000000005</v>
      </c>
      <c r="E41" s="209">
        <f t="shared" si="65"/>
        <v>3701.4000000000005</v>
      </c>
    </row>
    <row r="42" ht="15">
      <c r="A42" s="206" t="s">
        <v>47</v>
      </c>
      <c r="B42" s="210">
        <v>8</v>
      </c>
      <c r="C42" s="208">
        <v>7498.2000000000007</v>
      </c>
      <c r="D42" s="209">
        <v>2249.5</v>
      </c>
      <c r="E42" s="209">
        <f t="shared" si="65"/>
        <v>9747.7000000000007</v>
      </c>
    </row>
    <row r="43" ht="15">
      <c r="A43" s="206" t="s">
        <v>48</v>
      </c>
      <c r="B43" s="210">
        <v>4.25</v>
      </c>
      <c r="C43" s="209">
        <v>4158</v>
      </c>
      <c r="D43" s="208">
        <v>1247.4000000000001</v>
      </c>
      <c r="E43" s="209">
        <f t="shared" si="65"/>
        <v>5405.3999999999996</v>
      </c>
    </row>
    <row r="44" ht="15">
      <c r="A44" s="206" t="s">
        <v>49</v>
      </c>
      <c r="B44" s="210">
        <v>2</v>
      </c>
      <c r="C44" s="208">
        <v>2212.7000000000003</v>
      </c>
      <c r="D44" s="209">
        <v>663.90000000000009</v>
      </c>
      <c r="E44" s="209">
        <f t="shared" si="65"/>
        <v>2876.6000000000004</v>
      </c>
    </row>
    <row r="45" ht="15">
      <c r="A45" s="206" t="s">
        <v>50</v>
      </c>
      <c r="B45" s="210">
        <v>2.5</v>
      </c>
      <c r="C45" s="209">
        <v>2635.7000000000003</v>
      </c>
      <c r="D45" s="208">
        <v>790.70000000000005</v>
      </c>
      <c r="E45" s="209">
        <f t="shared" si="65"/>
        <v>3426.4000000000005</v>
      </c>
    </row>
    <row r="46" s="211" customFormat="1" ht="15">
      <c r="A46" s="212" t="s">
        <v>51</v>
      </c>
      <c r="B46" s="213">
        <f>SUM(B12:B45)</f>
        <v>135.25</v>
      </c>
      <c r="C46" s="213">
        <f>SUM(C12:C45)</f>
        <v>134464.90000000002</v>
      </c>
      <c r="D46" s="213">
        <f>SUM(D12:D45)</f>
        <v>40340.900000000001</v>
      </c>
      <c r="E46" s="213">
        <f>SUM(E12:E45)</f>
        <v>174805.79999999999</v>
      </c>
    </row>
    <row r="47" ht="15">
      <c r="A47" s="214" t="s">
        <v>52</v>
      </c>
      <c r="B47" s="210">
        <v>127.5</v>
      </c>
      <c r="C47" s="215">
        <v>144562.89999999999</v>
      </c>
      <c r="D47" s="216">
        <v>43368.900000000001</v>
      </c>
      <c r="E47" s="209">
        <f>C47+D47</f>
        <v>187931.79999999999</v>
      </c>
      <c r="F47" s="211"/>
      <c r="G47" s="217"/>
    </row>
    <row r="48" s="211" customFormat="1" ht="15">
      <c r="A48" s="218" t="s">
        <v>53</v>
      </c>
      <c r="B48" s="219">
        <f>B46+B47</f>
        <v>262.75</v>
      </c>
      <c r="C48" s="213">
        <f>C46+C47</f>
        <v>279027.80000000005</v>
      </c>
      <c r="D48" s="213">
        <f>D46+D47</f>
        <v>83709.800000000003</v>
      </c>
      <c r="E48" s="213">
        <f>E46+E47</f>
        <v>362737.59999999998</v>
      </c>
    </row>
    <row r="49" ht="20.25" customHeight="1">
      <c r="D49" s="217"/>
      <c r="E49" s="220"/>
    </row>
    <row r="50" ht="12.75" customHeight="1">
      <c r="A50" s="91" t="s">
        <v>100</v>
      </c>
      <c r="B50" s="91"/>
      <c r="C50" s="199"/>
      <c r="E50" s="199"/>
    </row>
    <row r="51" ht="12.75" customHeight="1">
      <c r="A51" s="91"/>
      <c r="B51" s="91"/>
      <c r="C51" s="199"/>
      <c r="E51" s="199"/>
    </row>
    <row r="52" ht="12.75" customHeight="1">
      <c r="A52" s="91"/>
      <c r="B52" s="91"/>
      <c r="C52" s="199"/>
      <c r="E52" s="198"/>
    </row>
    <row r="53" ht="16.5" customHeight="1">
      <c r="A53" s="91"/>
      <c r="B53" s="91"/>
      <c r="C53" s="221"/>
      <c r="D53" s="196" t="s">
        <v>101</v>
      </c>
      <c r="E53" s="196"/>
    </row>
  </sheetData>
  <mergeCells count="6">
    <mergeCell ref="A1:E1"/>
    <mergeCell ref="A4:E4"/>
    <mergeCell ref="A6:E6"/>
    <mergeCell ref="A7:E7"/>
    <mergeCell ref="A50:B53"/>
    <mergeCell ref="D53:E53"/>
  </mergeCells>
  <printOptions headings="0" gridLines="0"/>
  <pageMargins left="1.1811020000000001" right="0" top="0.748031" bottom="0.748031" header="0.31496099999999999" footer="0.31496099999999999"/>
  <pageSetup paperSize="9" scale="8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dtsr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Abaa</dc:creator>
  <cp:revision>19</cp:revision>
  <dcterms:created xsi:type="dcterms:W3CDTF">2011-09-09T05:16:00Z</dcterms:created>
  <dcterms:modified xsi:type="dcterms:W3CDTF">2025-10-20T00:59:12Z</dcterms:modified>
  <cp:version>983040</cp:version>
</cp:coreProperties>
</file>